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5" yWindow="15" windowWidth="2445" windowHeight="1275"/>
  </bookViews>
  <sheets>
    <sheet name="Introduction" sheetId="5" r:id="rId1"/>
    <sheet name="Statement" sheetId="1" r:id="rId2"/>
    <sheet name="Deductions" sheetId="7" r:id="rId3"/>
    <sheet name="Tax " sheetId="3" r:id="rId4"/>
    <sheet name="Form 16" sheetId="6" r:id="rId5"/>
  </sheets>
  <externalReferences>
    <externalReference r:id="rId6"/>
  </externalReferences>
  <definedNames>
    <definedName name="day">'[1]Personal Details'!$H$16:$I$46</definedName>
    <definedName name="month">'[1]Personal Details'!$K$16:$L$27</definedName>
  </definedNames>
  <calcPr calcId="124519"/>
</workbook>
</file>

<file path=xl/calcChain.xml><?xml version="1.0" encoding="utf-8"?>
<calcChain xmlns="http://schemas.openxmlformats.org/spreadsheetml/2006/main">
  <c r="D59" i="3"/>
  <c r="C90" i="6"/>
  <c r="D58" i="3"/>
  <c r="I21" i="1"/>
  <c r="H10" i="3"/>
  <c r="J36" i="6" s="1"/>
  <c r="H9"/>
  <c r="H8"/>
  <c r="E7" i="1"/>
  <c r="E8" s="1"/>
  <c r="E9" s="1"/>
  <c r="E10" s="1"/>
  <c r="E11" s="1"/>
  <c r="E12" s="1"/>
  <c r="E13" s="1"/>
  <c r="E14" s="1"/>
  <c r="E15" s="1"/>
  <c r="E16" s="1"/>
  <c r="E17" s="1"/>
  <c r="R8"/>
  <c r="R9" s="1"/>
  <c r="R10" s="1"/>
  <c r="R11" s="1"/>
  <c r="R12" s="1"/>
  <c r="R13" s="1"/>
  <c r="R14" s="1"/>
  <c r="R15" s="1"/>
  <c r="R16" s="1"/>
  <c r="R17" s="1"/>
  <c r="R7"/>
  <c r="S8"/>
  <c r="S9" s="1"/>
  <c r="S10" s="1"/>
  <c r="S11" s="1"/>
  <c r="S12" s="1"/>
  <c r="S13" s="1"/>
  <c r="S14" s="1"/>
  <c r="S15" s="1"/>
  <c r="S16" s="1"/>
  <c r="S17" s="1"/>
  <c r="Q8"/>
  <c r="Q9" s="1"/>
  <c r="Q10" s="1"/>
  <c r="Q11" s="1"/>
  <c r="Q12" s="1"/>
  <c r="Q13" s="1"/>
  <c r="Q14" s="1"/>
  <c r="Q15" s="1"/>
  <c r="Q16" s="1"/>
  <c r="Q17" s="1"/>
  <c r="S7"/>
  <c r="Q7"/>
  <c r="N8"/>
  <c r="N9" s="1"/>
  <c r="N10" s="1"/>
  <c r="N11" s="1"/>
  <c r="N12" s="1"/>
  <c r="N13" s="1"/>
  <c r="N14" s="1"/>
  <c r="N15" s="1"/>
  <c r="N16" s="1"/>
  <c r="N17" s="1"/>
  <c r="N7"/>
  <c r="M8"/>
  <c r="M9" s="1"/>
  <c r="M10" s="1"/>
  <c r="M11" s="1"/>
  <c r="M12" s="1"/>
  <c r="M13" s="1"/>
  <c r="M14" s="1"/>
  <c r="M15" s="1"/>
  <c r="M16" s="1"/>
  <c r="M17" s="1"/>
  <c r="M7"/>
  <c r="B88" i="7" l="1"/>
  <c r="F87"/>
  <c r="G87" s="1"/>
  <c r="E87"/>
  <c r="F86"/>
  <c r="E86"/>
  <c r="G86" s="1"/>
  <c r="F85"/>
  <c r="G85" s="1"/>
  <c r="E85"/>
  <c r="F84"/>
  <c r="E84"/>
  <c r="F83"/>
  <c r="G83" s="1"/>
  <c r="E83"/>
  <c r="F82"/>
  <c r="E82"/>
  <c r="F81"/>
  <c r="G81" s="1"/>
  <c r="E81"/>
  <c r="F80"/>
  <c r="E80"/>
  <c r="F79"/>
  <c r="G79" s="1"/>
  <c r="E79"/>
  <c r="D78"/>
  <c r="G80" l="1"/>
  <c r="G82"/>
  <c r="G84"/>
  <c r="U78"/>
  <c r="T78"/>
  <c r="S78"/>
  <c r="V78" s="1"/>
  <c r="P78"/>
  <c r="O78"/>
  <c r="N78"/>
  <c r="D87"/>
  <c r="D86"/>
  <c r="D85"/>
  <c r="D84"/>
  <c r="D83"/>
  <c r="D82"/>
  <c r="D81"/>
  <c r="D80"/>
  <c r="D79"/>
  <c r="U23" i="1"/>
  <c r="V23" s="1"/>
  <c r="J10"/>
  <c r="J6"/>
  <c r="F6" s="1"/>
  <c r="P6" s="1"/>
  <c r="Q78" i="7" l="1"/>
  <c r="R78" s="1"/>
  <c r="E78" s="1"/>
  <c r="W78"/>
  <c r="F78" s="1"/>
  <c r="J71" i="6"/>
  <c r="J70"/>
  <c r="J68"/>
  <c r="J67"/>
  <c r="J69"/>
  <c r="H33" i="3"/>
  <c r="H24"/>
  <c r="H25"/>
  <c r="H26"/>
  <c r="H23"/>
  <c r="B7" i="6"/>
  <c r="P19" i="1"/>
  <c r="P18"/>
  <c r="G78" i="7" l="1"/>
  <c r="M48"/>
  <c r="M53"/>
  <c r="H57" i="6"/>
  <c r="H55"/>
  <c r="H27" i="3"/>
  <c r="J18"/>
  <c r="J44" i="6" s="1"/>
  <c r="L45" s="1"/>
  <c r="M34" i="7"/>
  <c r="M63"/>
  <c r="M64"/>
  <c r="M65"/>
  <c r="M52"/>
  <c r="M51"/>
  <c r="M44"/>
  <c r="M45"/>
  <c r="M43"/>
  <c r="M42"/>
  <c r="M41"/>
  <c r="M40"/>
  <c r="M39"/>
  <c r="M38"/>
  <c r="M36"/>
  <c r="M37"/>
  <c r="M35"/>
  <c r="M46"/>
  <c r="M50"/>
  <c r="K70" i="6" s="1"/>
  <c r="M29" i="7"/>
  <c r="C17" i="1"/>
  <c r="C16"/>
  <c r="C15"/>
  <c r="C89" i="6"/>
  <c r="H60"/>
  <c r="H59"/>
  <c r="H58"/>
  <c r="H56"/>
  <c r="E11"/>
  <c r="H11"/>
  <c r="B11"/>
  <c r="H7"/>
  <c r="B8"/>
  <c r="I90" s="1"/>
  <c r="B9"/>
  <c r="C81"/>
  <c r="K41"/>
  <c r="D13" i="1"/>
  <c r="D12"/>
  <c r="D11"/>
  <c r="D10"/>
  <c r="D9"/>
  <c r="D8"/>
  <c r="D7"/>
  <c r="C13"/>
  <c r="J13" s="1"/>
  <c r="C12"/>
  <c r="J12" s="1"/>
  <c r="F12" s="1"/>
  <c r="C11"/>
  <c r="J11" s="1"/>
  <c r="F11" s="1"/>
  <c r="C9"/>
  <c r="C8"/>
  <c r="C7"/>
  <c r="J7" s="1"/>
  <c r="F7" s="1"/>
  <c r="G6"/>
  <c r="T25"/>
  <c r="J53" i="3" s="1"/>
  <c r="S25" i="1"/>
  <c r="Q25"/>
  <c r="O6"/>
  <c r="O17" s="1"/>
  <c r="K6"/>
  <c r="K12" s="1"/>
  <c r="H6"/>
  <c r="H16" s="1"/>
  <c r="U19"/>
  <c r="U18"/>
  <c r="R3"/>
  <c r="L3"/>
  <c r="C3"/>
  <c r="Q2"/>
  <c r="E2"/>
  <c r="U24"/>
  <c r="U22"/>
  <c r="U21"/>
  <c r="L21"/>
  <c r="L24"/>
  <c r="L22"/>
  <c r="M25"/>
  <c r="L7" i="7" s="1"/>
  <c r="H21" i="3" s="1"/>
  <c r="N25" i="1"/>
  <c r="I25"/>
  <c r="U20"/>
  <c r="L20"/>
  <c r="L18"/>
  <c r="L19"/>
  <c r="D25" l="1"/>
  <c r="G10"/>
  <c r="F10"/>
  <c r="K69" i="6"/>
  <c r="V24" i="1"/>
  <c r="F13"/>
  <c r="P13" s="1"/>
  <c r="J14"/>
  <c r="F14" s="1"/>
  <c r="P14" s="1"/>
  <c r="J17"/>
  <c r="F17" s="1"/>
  <c r="P17" s="1"/>
  <c r="J16"/>
  <c r="F16" s="1"/>
  <c r="J15"/>
  <c r="F15" s="1"/>
  <c r="P15" s="1"/>
  <c r="G9"/>
  <c r="J9"/>
  <c r="F9" s="1"/>
  <c r="P9" s="1"/>
  <c r="G8"/>
  <c r="J8"/>
  <c r="H37" i="3"/>
  <c r="K68" i="6"/>
  <c r="H35" i="3"/>
  <c r="K67" i="6"/>
  <c r="K71"/>
  <c r="V22" i="1"/>
  <c r="E25"/>
  <c r="H38" i="3"/>
  <c r="P10" i="1"/>
  <c r="J15" i="3"/>
  <c r="H53" i="6"/>
  <c r="K7" i="1"/>
  <c r="K9"/>
  <c r="K11"/>
  <c r="K13"/>
  <c r="K8"/>
  <c r="K10"/>
  <c r="P12"/>
  <c r="P7"/>
  <c r="G7"/>
  <c r="V21"/>
  <c r="G11"/>
  <c r="I81" i="6"/>
  <c r="I89"/>
  <c r="P11" i="1"/>
  <c r="G13"/>
  <c r="G12"/>
  <c r="C25"/>
  <c r="V20"/>
  <c r="H7"/>
  <c r="H11"/>
  <c r="H15"/>
  <c r="O8"/>
  <c r="O12"/>
  <c r="O16"/>
  <c r="H9"/>
  <c r="H13"/>
  <c r="H17"/>
  <c r="O10"/>
  <c r="O14"/>
  <c r="H8"/>
  <c r="H10"/>
  <c r="H12"/>
  <c r="H14"/>
  <c r="O7"/>
  <c r="O9"/>
  <c r="O11"/>
  <c r="O13"/>
  <c r="O15"/>
  <c r="P16"/>
  <c r="L6"/>
  <c r="V18"/>
  <c r="U6"/>
  <c r="V19"/>
  <c r="F8" l="1"/>
  <c r="P8" s="1"/>
  <c r="U8" s="1"/>
  <c r="J25"/>
  <c r="L10"/>
  <c r="K25"/>
  <c r="G17"/>
  <c r="G15"/>
  <c r="G16"/>
  <c r="G14"/>
  <c r="L14" s="1"/>
  <c r="L7"/>
  <c r="L11"/>
  <c r="L12"/>
  <c r="L9"/>
  <c r="L13"/>
  <c r="V6"/>
  <c r="U9"/>
  <c r="U10"/>
  <c r="U7"/>
  <c r="U11"/>
  <c r="V10" l="1"/>
  <c r="P25"/>
  <c r="H32" i="3" s="1"/>
  <c r="H61" i="6" s="1"/>
  <c r="L8" i="1"/>
  <c r="V8" s="1"/>
  <c r="F25"/>
  <c r="V11"/>
  <c r="G25"/>
  <c r="V9"/>
  <c r="V7"/>
  <c r="U12"/>
  <c r="V12" s="1"/>
  <c r="L15"/>
  <c r="L58" i="7" l="1"/>
  <c r="L62" s="1"/>
  <c r="L59"/>
  <c r="R56" s="1"/>
  <c r="H8" i="3"/>
  <c r="H11" s="1"/>
  <c r="L27" i="7"/>
  <c r="H62" i="6"/>
  <c r="U13" i="1"/>
  <c r="L17"/>
  <c r="L16"/>
  <c r="H25"/>
  <c r="L60" i="7" l="1"/>
  <c r="M57" s="1"/>
  <c r="L61"/>
  <c r="J35" i="6"/>
  <c r="K36" s="1"/>
  <c r="J11" i="3"/>
  <c r="L25" i="1"/>
  <c r="V13"/>
  <c r="U14"/>
  <c r="V14" s="1"/>
  <c r="J5" i="3" l="1"/>
  <c r="J28" i="6" s="1"/>
  <c r="K33" s="1"/>
  <c r="K37" s="1"/>
  <c r="L42" s="1"/>
  <c r="L46" s="1"/>
  <c r="L49" s="1"/>
  <c r="U15" i="1"/>
  <c r="J12" i="3" l="1"/>
  <c r="J14" s="1"/>
  <c r="J17" s="1"/>
  <c r="J19" s="1"/>
  <c r="U16" i="1"/>
  <c r="V16" s="1"/>
  <c r="O25"/>
  <c r="V15"/>
  <c r="H22" i="3" l="1"/>
  <c r="H54" i="6" s="1"/>
  <c r="J62" s="1"/>
  <c r="K62" s="1"/>
  <c r="L72" s="1"/>
  <c r="L73" s="1"/>
  <c r="L8" i="7"/>
  <c r="M6" s="1"/>
  <c r="U17" i="1"/>
  <c r="U25" s="1"/>
  <c r="H34" i="3" l="1"/>
  <c r="J38" s="1"/>
  <c r="I76" i="7" s="1"/>
  <c r="H76" s="1"/>
  <c r="C77" s="1"/>
  <c r="V17" i="1"/>
  <c r="V25" s="1"/>
  <c r="J39" i="3" l="1"/>
  <c r="H47" s="1"/>
  <c r="S76" i="7"/>
  <c r="T76"/>
  <c r="U76"/>
  <c r="D77"/>
  <c r="N77"/>
  <c r="O77"/>
  <c r="P77"/>
  <c r="O76"/>
  <c r="P76"/>
  <c r="N76"/>
  <c r="H44" i="3" l="1"/>
  <c r="H43"/>
  <c r="H42"/>
  <c r="Q77" i="7"/>
  <c r="R77" s="1"/>
  <c r="E77" s="1"/>
  <c r="U77"/>
  <c r="T77"/>
  <c r="S77"/>
  <c r="V76"/>
  <c r="W76" s="1"/>
  <c r="H45" i="3" l="1"/>
  <c r="H48" s="1"/>
  <c r="J48" s="1"/>
  <c r="J49" s="1"/>
  <c r="L75" i="6" s="1"/>
  <c r="V77" i="7"/>
  <c r="W77" s="1"/>
  <c r="F77" s="1"/>
  <c r="G77" s="1"/>
  <c r="G88" s="1"/>
  <c r="Q76"/>
  <c r="R76" s="1"/>
  <c r="J76" s="1"/>
  <c r="L74" i="6" l="1"/>
  <c r="L76" s="1"/>
  <c r="K76" i="7"/>
  <c r="J50" i="3"/>
  <c r="L78" i="6" l="1"/>
  <c r="C82" s="1"/>
  <c r="J52" i="3"/>
  <c r="J54" s="1"/>
</calcChain>
</file>

<file path=xl/sharedStrings.xml><?xml version="1.0" encoding="utf-8"?>
<sst xmlns="http://schemas.openxmlformats.org/spreadsheetml/2006/main" count="420" uniqueCount="397">
  <si>
    <t>GP</t>
  </si>
  <si>
    <t>PP/ SP</t>
  </si>
  <si>
    <t>DA</t>
  </si>
  <si>
    <t>HRA</t>
  </si>
  <si>
    <t>GPF (Sub)</t>
  </si>
  <si>
    <t>GPF (Adv)</t>
  </si>
  <si>
    <t>GIS</t>
  </si>
  <si>
    <t>NPS</t>
  </si>
  <si>
    <t>Adv</t>
  </si>
  <si>
    <t>Loan</t>
  </si>
  <si>
    <t>Mar paid in Apr</t>
  </si>
  <si>
    <t>Med</t>
  </si>
  <si>
    <t>Apr paid in May</t>
  </si>
  <si>
    <t>May paid in Jun</t>
  </si>
  <si>
    <t>Jun paid in Jul</t>
  </si>
  <si>
    <t>Jul paid in Aug</t>
  </si>
  <si>
    <t>Aug paid in Sep</t>
  </si>
  <si>
    <t>Sep paid in Oct</t>
  </si>
  <si>
    <t>Oct paid in Nov</t>
  </si>
  <si>
    <t>Nov paid in Dec</t>
  </si>
  <si>
    <t>Dec paid in Jan</t>
  </si>
  <si>
    <t>Jan paid in Feb</t>
  </si>
  <si>
    <t>Feb paid in Mar</t>
  </si>
  <si>
    <t>DA Arrear-I</t>
  </si>
  <si>
    <t>DA Arrear-II</t>
  </si>
  <si>
    <t>Designation</t>
  </si>
  <si>
    <t>Office</t>
  </si>
  <si>
    <t xml:space="preserve">Pay </t>
  </si>
  <si>
    <t>Income            Tax Paid</t>
  </si>
  <si>
    <t>Net Paid</t>
  </si>
  <si>
    <t>Salary paid in month of</t>
  </si>
  <si>
    <t xml:space="preserve">Sr. No. </t>
  </si>
  <si>
    <t>Total        3 to 11</t>
  </si>
  <si>
    <t>Total Deductions 13 to 19</t>
  </si>
  <si>
    <t>Grand Total</t>
  </si>
  <si>
    <t>Signature of Employee</t>
  </si>
  <si>
    <t>Signature of DDO with Seal</t>
  </si>
  <si>
    <t>Edu.Allowance</t>
  </si>
  <si>
    <t>Any Other</t>
  </si>
  <si>
    <t>Name</t>
  </si>
  <si>
    <t xml:space="preserve">PAN No. </t>
  </si>
  <si>
    <t>Residential Status</t>
  </si>
  <si>
    <t>Medical Allowance</t>
  </si>
  <si>
    <t>GIS Contribution</t>
  </si>
  <si>
    <t>Class</t>
  </si>
  <si>
    <t>IR</t>
  </si>
  <si>
    <t>HRA Rate (in %)</t>
  </si>
  <si>
    <t>LTC/ Arrears</t>
  </si>
  <si>
    <t>Rs.</t>
  </si>
  <si>
    <t>Total</t>
  </si>
  <si>
    <t>Balance</t>
  </si>
  <si>
    <t>Gross Total Income</t>
  </si>
  <si>
    <t>Note : Interest is accured on NSC(s) follows :-</t>
  </si>
  <si>
    <t>Computation of Tax</t>
  </si>
  <si>
    <t>Rate</t>
  </si>
  <si>
    <t>Amount</t>
  </si>
  <si>
    <t>Tax Deduction u/s 87A if taxable Inacome as per I above</t>
  </si>
  <si>
    <t>is less than Rs. 5,00,000/-  upto Rs. 2000/- maximum)</t>
  </si>
  <si>
    <t>Education Cess &amp; Higher Education Cess @ 3% of Above</t>
  </si>
  <si>
    <t>Head of Office</t>
  </si>
  <si>
    <t>Checked by</t>
  </si>
  <si>
    <t>Resident</t>
  </si>
  <si>
    <t>Non-Resident</t>
  </si>
  <si>
    <t>Not Ordinary Resident</t>
  </si>
  <si>
    <t>(To be submitted in triplicate alongwith the attested photostat copies of the savings mentioned in Item no. G)</t>
  </si>
  <si>
    <t>A</t>
  </si>
  <si>
    <t>Salary and other benefits</t>
  </si>
  <si>
    <t>(Received during the financial year 2014-15)</t>
  </si>
  <si>
    <t>B</t>
  </si>
  <si>
    <t>Less: Income exempt u/s 10</t>
  </si>
  <si>
    <t>i)   Travelling Concession or Assistance</t>
  </si>
  <si>
    <t>ii)  House rent Allowance</t>
  </si>
  <si>
    <t>iii) Fixed Conveyance Allowance (Subject to actual expenditure)</t>
  </si>
  <si>
    <t>C</t>
  </si>
  <si>
    <t>Add: Income from House Property</t>
  </si>
  <si>
    <t xml:space="preserve">D </t>
  </si>
  <si>
    <t>Less : Interest Paid in case of self occupied residential house (upto Rs.30,000)</t>
  </si>
  <si>
    <t>E</t>
  </si>
  <si>
    <t>Add : Income from other sources including interest from Bank and other deposits and investments</t>
  </si>
  <si>
    <t>F</t>
  </si>
  <si>
    <t>G</t>
  </si>
  <si>
    <t>Less : Deduction u/s 80C to 80CCF (Savings and Investments made during the year)</t>
  </si>
  <si>
    <t>ii)  GIS - Recovery towards Group Insurance Scheme</t>
  </si>
  <si>
    <t>iii) LIC - Life Insurance Premia Payment</t>
  </si>
  <si>
    <t>iv) ULIP - Contribution to Unit-Linked Insurance Plan UT/LIC</t>
  </si>
  <si>
    <t>v)  Repayment of House Loan</t>
  </si>
  <si>
    <t>vi) Tuition Fee (Maximum for 2 children)</t>
  </si>
  <si>
    <t>viii)Accrued Interest on NSC (VIII issue) Excluding last year's interest</t>
  </si>
  <si>
    <t>vii) Investment in NSC ( VIII Issue)</t>
  </si>
  <si>
    <t>Year of purchase (up to)   3/07    3/08    3/09    3/10    3/11    3/12</t>
  </si>
  <si>
    <t>Interest %                               11.17    10.33    9.55    8.83    8.16    8.89</t>
  </si>
  <si>
    <t>x)   Any Other</t>
  </si>
  <si>
    <t>H</t>
  </si>
  <si>
    <t>I</t>
  </si>
  <si>
    <t>Taxable Income (Rounded off to nearest ten rupees)</t>
  </si>
  <si>
    <t>J</t>
  </si>
  <si>
    <t>i)   First Rs. 2,50,000/-</t>
  </si>
  <si>
    <t>ii)  Rs. 2,50,000 to Rs. 5,00,000/-</t>
  </si>
  <si>
    <t>iii) Rs. 5,00,000 to Rs. 10,00,000/-</t>
  </si>
  <si>
    <t>K</t>
  </si>
  <si>
    <t>L</t>
  </si>
  <si>
    <t>M</t>
  </si>
  <si>
    <t>N</t>
  </si>
  <si>
    <t>O</t>
  </si>
  <si>
    <t>Total Tax Payable (Item No. K + L)</t>
  </si>
  <si>
    <t>Tax deducted at source (enclose certificates issued u/s 203)</t>
  </si>
  <si>
    <t>Balance to be paid (Item No. M - N)</t>
  </si>
  <si>
    <t>Date:</t>
  </si>
  <si>
    <t>Place:</t>
  </si>
  <si>
    <t xml:space="preserve">Rs. </t>
  </si>
  <si>
    <t>Income from Salary</t>
  </si>
  <si>
    <t>Nil</t>
  </si>
  <si>
    <t>Tax Payable</t>
  </si>
  <si>
    <t>NPS/ GPF Deduction Status</t>
  </si>
  <si>
    <t>Personal Details of the Official</t>
  </si>
  <si>
    <t xml:space="preserve">     Verification: I ……………………………... do hereby declare that what is stated above is true ro my knowledge and belief.</t>
  </si>
  <si>
    <t>iv) Exceeding Rs. 10,00,000/-</t>
  </si>
  <si>
    <t>ix)  NPS - Contribution towatds PRAN</t>
  </si>
  <si>
    <t>Total (Not exceeding maximum limit of Rs. 1,50,000/-)</t>
  </si>
  <si>
    <t>CCA/ Edu All</t>
  </si>
  <si>
    <t>Certificate u/s 203 of Income Tax Act, 1961 for tax deducted at source on salary</t>
  </si>
  <si>
    <t>Name and Address of Employer</t>
  </si>
  <si>
    <t>PAN of the Deductor</t>
  </si>
  <si>
    <t>TAN of Deductor</t>
  </si>
  <si>
    <t>PAN of Employee</t>
  </si>
  <si>
    <t>Form No. 16 [See rule 31 (1) (a)]</t>
  </si>
  <si>
    <t>Part A</t>
  </si>
  <si>
    <t>CIT (TDS)</t>
  </si>
  <si>
    <t>Address …………………………………………………………………………………..</t>
  </si>
  <si>
    <t>………………………………………………………………………………………………..</t>
  </si>
  <si>
    <t>City ……………………………………….. PIN Code ……………………………..</t>
  </si>
  <si>
    <t>Assessment Year</t>
  </si>
  <si>
    <t>Period</t>
  </si>
  <si>
    <t xml:space="preserve">From </t>
  </si>
  <si>
    <t>To</t>
  </si>
  <si>
    <t>Quarter</t>
  </si>
  <si>
    <t>Summary of Tax deducted at Source</t>
  </si>
  <si>
    <t>Receipt numbers of original statements of TDS under sub-section (3) of section 200</t>
  </si>
  <si>
    <t>Amounts of tax deducted in respect of the employee</t>
  </si>
  <si>
    <t>Amounts of tax deposited remitted in respect of the employee</t>
  </si>
  <si>
    <t>Quarter 1</t>
  </si>
  <si>
    <t>Quarter 2</t>
  </si>
  <si>
    <t>Quarter 3</t>
  </si>
  <si>
    <t>Quarter 4</t>
  </si>
  <si>
    <t>Part B (Refer Note 1)</t>
  </si>
  <si>
    <t xml:space="preserve">1. Gross Salary </t>
  </si>
  <si>
    <t>(a) Salary as per provisions contained in secion 17 (1)</t>
  </si>
  <si>
    <t>(b) Value of perquisites u/s 17 (2)</t>
  </si>
  <si>
    <t xml:space="preserve">       (as per form no. 12BB, wherever applicable)</t>
  </si>
  <si>
    <t>(c) Profits in lieu of salary u/s 17 (3)</t>
  </si>
  <si>
    <t>(d) Total</t>
  </si>
  <si>
    <t>2. Less: Allowance to the extent u/s 10</t>
  </si>
  <si>
    <t>House Rent Allowance</t>
  </si>
  <si>
    <t>Type here if any other</t>
  </si>
  <si>
    <t>3. Balance (1-2)</t>
  </si>
  <si>
    <t>4. Deductions:</t>
  </si>
  <si>
    <t>(a) Entertainment Allowance</t>
  </si>
  <si>
    <t>(b) Tax on Employment</t>
  </si>
  <si>
    <t>5. Aggregate of 4 (a) and (b)</t>
  </si>
  <si>
    <t>6. Income chargeanble under the head 'salaries' (3-5)</t>
  </si>
  <si>
    <t>7. Add: Any other income reported by Employee</t>
  </si>
  <si>
    <t>DETAILS OF SALARY PAID AND ANY OTHER INCOME AND TAX DEDUCTED</t>
  </si>
  <si>
    <t>8. Gross Total Income (6+7) c/f</t>
  </si>
  <si>
    <t>8. Gross Total Income (6+7) b/f</t>
  </si>
  <si>
    <t>9. Deductions under chapter VI A</t>
  </si>
  <si>
    <t xml:space="preserve">        (A) Sections 80C, 80CCC, 80CCD</t>
  </si>
  <si>
    <t>a) Section 80C</t>
  </si>
  <si>
    <t>Note:   1. Aggregate amount deductible under section 80C,</t>
  </si>
  <si>
    <t xml:space="preserve">        (B) Other sections (80E, G, TTA etc.) under chapter VI A</t>
  </si>
  <si>
    <t>i) Section</t>
  </si>
  <si>
    <t>ii) Section</t>
  </si>
  <si>
    <t>iii) Section</t>
  </si>
  <si>
    <t>iv) Section</t>
  </si>
  <si>
    <t>v) Section</t>
  </si>
  <si>
    <t>10. Aggregate of deductible amounts under chapter VI-A</t>
  </si>
  <si>
    <t>11. Total Income (8-10)</t>
  </si>
  <si>
    <t>12. Tax on Total Income</t>
  </si>
  <si>
    <t>13. Education Cess @ 3% (on tax computed in Sr. No. 12)</t>
  </si>
  <si>
    <t>14. Tax Payable (12+13)</t>
  </si>
  <si>
    <t>16. Tax Payable (14-15)</t>
  </si>
  <si>
    <t xml:space="preserve">Verification: </t>
  </si>
  <si>
    <t xml:space="preserve">working in the capacity of </t>
  </si>
  <si>
    <t xml:space="preserve">do hereby certify that a sum of </t>
  </si>
  <si>
    <t>has been</t>
  </si>
  <si>
    <t>deducted at source and paid to the credit of the Central Government. I further certify that the information given</t>
  </si>
  <si>
    <t xml:space="preserve">above is true and correct based on the books of account, documents, TDS statement, TDS deposited and other </t>
  </si>
  <si>
    <t>available records.</t>
  </si>
  <si>
    <t>Signature of the person responsible for deduction of tax</t>
  </si>
  <si>
    <t>Full Name</t>
  </si>
  <si>
    <t>Desgination</t>
  </si>
  <si>
    <t xml:space="preserve">Place </t>
  </si>
  <si>
    <t>Date</t>
  </si>
  <si>
    <t>Details of Employer</t>
  </si>
  <si>
    <t>Name of Employer</t>
  </si>
  <si>
    <t>Address (Office)</t>
  </si>
  <si>
    <t>PAN No.</t>
  </si>
  <si>
    <t>TAN No.</t>
  </si>
  <si>
    <t>Name and Designation of Employee</t>
  </si>
  <si>
    <t>Gross Amount</t>
  </si>
  <si>
    <t>Deductible Amount</t>
  </si>
  <si>
    <t>i)  GPF</t>
  </si>
  <si>
    <t>ii) GIS</t>
  </si>
  <si>
    <t>iii) LIC</t>
  </si>
  <si>
    <t>iv) ULIP</t>
  </si>
  <si>
    <t>v) Repayment of House Loan</t>
  </si>
  <si>
    <t>vi)Tution Fee (Max. two children)</t>
  </si>
  <si>
    <t>vii) Investment in NSC</t>
  </si>
  <si>
    <t>viii) Accrued Interest on NSC</t>
  </si>
  <si>
    <t>ix) NPS</t>
  </si>
  <si>
    <t>x) Any Other</t>
  </si>
  <si>
    <t>Qualifying Amount</t>
  </si>
  <si>
    <t xml:space="preserve">       80CCC and 80CCD shall not exceed one lakh fifty thousand rupees.</t>
  </si>
  <si>
    <t>Principal</t>
  </si>
  <si>
    <t>Amount (in Rs.)</t>
  </si>
  <si>
    <t>[Rupees                                                                                                                                  (in words)]</t>
  </si>
  <si>
    <t xml:space="preserve">            Rs. </t>
  </si>
  <si>
    <t xml:space="preserve">Note: 1. If an assessee is employed under more than one employer during the year, each of the employers shall issue part A of the certificate in form no. 16 pertaining to the </t>
  </si>
  <si>
    <t>period for which such assessee was employed with each of the employers. Part B may be issued by each of the employers or the last employer at the option of the assessee</t>
  </si>
  <si>
    <t>2. Government deductors to enclose Annexure-A if tax paid without production of an Income Tax Challan and Annexure-B if tax paid accompanied by an income tax Challan.</t>
  </si>
  <si>
    <t>3. Non-Government deductors to enclose Annexure-B.</t>
  </si>
  <si>
    <t>4. The deductor shall furnish the address of the Commissioner of Income Tax (TDS) having jurisdiction as regards TDS statements of the assessee.</t>
  </si>
  <si>
    <t>5. This form shall be applicable only in respect of tax deducted on or after 1st day of April, 2015.</t>
  </si>
  <si>
    <t>Salary Arrear</t>
  </si>
  <si>
    <t>Less: Deductions u/s 80CCG and 80D to 80U</t>
  </si>
  <si>
    <t>Section</t>
  </si>
  <si>
    <t>Particulars</t>
  </si>
  <si>
    <t>80C</t>
  </si>
  <si>
    <t>Investment in Public Provident Fund (PPF)</t>
  </si>
  <si>
    <t>Investment in Unit Linked Insurance Plan (ULIP)</t>
  </si>
  <si>
    <t>Investment in Sukanya Samriddhi Yojna (SSY)</t>
  </si>
  <si>
    <t>Investment in Senior Citizen Saving Scheme (SCSS)</t>
  </si>
  <si>
    <t xml:space="preserve">Payment towards Life Insuarance Premia </t>
  </si>
  <si>
    <t>Payment of Tuition Fee (Max. 2 Children)</t>
  </si>
  <si>
    <t>80CCD (1B)</t>
  </si>
  <si>
    <t>Self Contribution to NPS Account</t>
  </si>
  <si>
    <t>80CCD (1)</t>
  </si>
  <si>
    <t>80CCD (2)</t>
  </si>
  <si>
    <t>National Saving Certificate (NSC)</t>
  </si>
  <si>
    <t>Principal Repayment of House Loan</t>
  </si>
  <si>
    <t>Investment in Equity Linked Saving Schemes (ELSS)</t>
  </si>
  <si>
    <t>Deffered Annuity</t>
  </si>
  <si>
    <t>Five Year Deposit Scheme</t>
  </si>
  <si>
    <t>Subscription to Notified Securities/ Deposit Schemes</t>
  </si>
  <si>
    <t>Subscription to Notified Pension Fund set up by Mutual Fund/ UTI</t>
  </si>
  <si>
    <t>Subscription to House Loan Account Scheme</t>
  </si>
  <si>
    <t>Subscription to deposit scheme of Housing Finance Company</t>
  </si>
  <si>
    <t>Contribution to notified Annuity Plan of LIC</t>
  </si>
  <si>
    <t xml:space="preserve">Subscription to Equity shares/ debentures </t>
  </si>
  <si>
    <t>Subscription to notified bonds of NABARD</t>
  </si>
  <si>
    <t>80CC</t>
  </si>
  <si>
    <t>Annuity Plan of LIC/ any other for pension</t>
  </si>
  <si>
    <t>Employee's Contribution to NPS Account</t>
  </si>
  <si>
    <t>Employer's Contribution to NPS Account (only if shown in Income)</t>
  </si>
  <si>
    <t>Investment in Provident Fund (GPF/EPF)</t>
  </si>
  <si>
    <t>Interest Income from Saving Account (Only if shown in Income)</t>
  </si>
  <si>
    <t>80 TTA (1)</t>
  </si>
  <si>
    <t>80 GG</t>
  </si>
  <si>
    <t>80 E</t>
  </si>
  <si>
    <t>Interest on Education Loan (For a period of first 8 years)</t>
  </si>
  <si>
    <t>80 CCG</t>
  </si>
  <si>
    <t>Investment in Rajiv Gandhi Equity Scheme</t>
  </si>
  <si>
    <t>80 D</t>
  </si>
  <si>
    <t>Medical Insurance of Self and Family</t>
  </si>
  <si>
    <t>Medical Insurance of Parents (non-senior citizens)</t>
  </si>
  <si>
    <t>Medical Insurance of Parents (Senior citizens)</t>
  </si>
  <si>
    <t>Medical Insurance of Self (Senior Citizen) and Family</t>
  </si>
  <si>
    <t>Health Checkup expenses for Self and Family</t>
  </si>
  <si>
    <t>Health Checkup expenses for Parents</t>
  </si>
  <si>
    <t>80 DD</t>
  </si>
  <si>
    <t xml:space="preserve">80 DDB </t>
  </si>
  <si>
    <t>Medical expenses for treatment of specified disease of Self/ dependent aged less than 60 years</t>
  </si>
  <si>
    <t>Medical expenses for treatment of specified disease of Self/ dependent aged 60-80 years</t>
  </si>
  <si>
    <t>Medical expenses for treatment of specified disease of Self/ dependent more than 80 years</t>
  </si>
  <si>
    <t>80 U</t>
  </si>
  <si>
    <t>80GGA to GGC</t>
  </si>
  <si>
    <t>Donations for Social causes, charity, to political parties, specified funds</t>
  </si>
  <si>
    <t>Please fill the admissible amount (100% or 50% as the case may be)</t>
  </si>
  <si>
    <t>10 (13A)</t>
  </si>
  <si>
    <t>Rent paid to House Owner/ Landlord</t>
  </si>
  <si>
    <t>Actual HRA received from Employer</t>
  </si>
  <si>
    <t>Rent paid in excess of 10% of salary</t>
  </si>
  <si>
    <t>50% of salary (Metro cities)</t>
  </si>
  <si>
    <t>40% of salary (Non-metro cities)</t>
  </si>
  <si>
    <t>(Rs. 2,00,000/- in case construction of house is completed within three years)</t>
  </si>
  <si>
    <t>Interest paid on House Loan for Self Occupied Home completed within three years</t>
  </si>
  <si>
    <t>Interest paid on House Loan for Self Occupied Home completed after three years</t>
  </si>
  <si>
    <t>Interest paid on House Loan for non-Self Occupied Home</t>
  </si>
  <si>
    <t>Deductions u/s 80D to 80U</t>
  </si>
  <si>
    <t>For rent paid when HRA is not received from Employer (Not for Govt. employees as they receive HRA from govt.)</t>
  </si>
  <si>
    <t>Exemption on HRA u/s 10 (13A) and Interest on House Loan</t>
  </si>
  <si>
    <t>Admissible for Deduction</t>
  </si>
  <si>
    <t>Total Salary (Basic Pay and Dearness Allowance)</t>
  </si>
  <si>
    <t>i)   GPF/ EPF - Contribution towards Provident Fund</t>
  </si>
  <si>
    <t>xi)  Self contribution towards NPS (up to a max. limit of Rs. 50000/-)</t>
  </si>
  <si>
    <t>i)   Rajiv Gandhi Equity Scheme (u/s 80 CCG)</t>
  </si>
  <si>
    <t>ii)  Deductions u/s 80D to 80U</t>
  </si>
  <si>
    <t>Any Other not Listed above</t>
  </si>
  <si>
    <t>For dependents with more than 40% disabilities (Fill up to max. Rs. 75000/-)</t>
  </si>
  <si>
    <t>For dependents with more than 80% disabilities  (Fill up to max. Rs. 125000/-)</t>
  </si>
  <si>
    <t>For individuals suffering from specified disbility more than 40% (Fill up to max. Rs. 75000/-)</t>
  </si>
  <si>
    <t>For individuals suffering from specified disbility more than 80% (Fill up to max. Rs. 125000/-)</t>
  </si>
  <si>
    <t>Group Insurance Scheme (GIS)</t>
  </si>
  <si>
    <t>2017-18</t>
  </si>
  <si>
    <t>Interest from Saving Bank Accounts</t>
  </si>
  <si>
    <t xml:space="preserve"> 80CCG</t>
  </si>
  <si>
    <t xml:space="preserve">  88 TTA (1)</t>
  </si>
  <si>
    <t xml:space="preserve"> 80U and others</t>
  </si>
  <si>
    <t xml:space="preserve"> 80CCD (1B)</t>
  </si>
  <si>
    <t xml:space="preserve">  80D, DD, DDB, 80E</t>
  </si>
  <si>
    <t xml:space="preserve">GSSS XYZ </t>
  </si>
  <si>
    <t>ABCDE1234F</t>
  </si>
  <si>
    <t>Salary Statement for the Year 2016-17</t>
  </si>
  <si>
    <t>Performa for calculation of Income Tax for the year 2016-17</t>
  </si>
  <si>
    <t>Handicapped Status</t>
  </si>
  <si>
    <t>Conv. for H/Cap</t>
  </si>
  <si>
    <t>Relief in Income Tax on Arrear u/s 89</t>
  </si>
  <si>
    <t>Portion of Arrear received</t>
  </si>
  <si>
    <t>Taxable Income without arrear</t>
  </si>
  <si>
    <t>Total Income Tax (without arrear)</t>
  </si>
  <si>
    <t>Total Income Tax (with arrear)</t>
  </si>
  <si>
    <t>2006-07</t>
  </si>
  <si>
    <t>2007-08</t>
  </si>
  <si>
    <t>2008-09</t>
  </si>
  <si>
    <t>2009-10</t>
  </si>
  <si>
    <t>2010-11</t>
  </si>
  <si>
    <t>2011-12</t>
  </si>
  <si>
    <t>2012-13</t>
  </si>
  <si>
    <t>2013-14</t>
  </si>
  <si>
    <t>2014-15</t>
  </si>
  <si>
    <t>2015-16</t>
  </si>
  <si>
    <t>Taxable Income without arrear (for current year only)</t>
  </si>
  <si>
    <t>Taxable Income with total arrears (for current year only)</t>
  </si>
  <si>
    <t>Difference to be paid (5-4)</t>
  </si>
  <si>
    <t>2016-17</t>
  </si>
  <si>
    <t>Tax Relief u/s 89 for current year</t>
  </si>
  <si>
    <t>Taxable Income with arrear (1+2)</t>
  </si>
  <si>
    <t xml:space="preserve">Total </t>
  </si>
  <si>
    <t>Cess</t>
  </si>
  <si>
    <t>Differnce in Tax due to arrears/ advances</t>
  </si>
  <si>
    <t>Financial Year</t>
  </si>
  <si>
    <t>Total Arrear/ Advance received &gt;&gt;&gt;</t>
  </si>
  <si>
    <t>P</t>
  </si>
  <si>
    <t>Relief u/s 89 (in respect of arrears/ advances received for FY other than 2016-17)</t>
  </si>
  <si>
    <t>15. Less: Relief under section 89 (attach details in form 10 E)</t>
  </si>
  <si>
    <t>Net Income Tax for FY 2016-17</t>
  </si>
  <si>
    <t>If you have received any arrears or advances for the previous/ forthcomings years, you must fill the particulars in the table below:</t>
  </si>
  <si>
    <t>2016-17 &gt;&gt;&gt;</t>
  </si>
  <si>
    <t>In first row, you have to fill the total amount of arrears/ advances received in Financial year 2016-17 in Yellow cell. After this, split the amount of arrear</t>
  </si>
  <si>
    <t>for the relevant years, for which the arrears are received. Fill these split amounts year-wise in column 1. Taxable income (without arrear) will be filled in</t>
  </si>
  <si>
    <t>column 2. Column 3 will give you actual taxable income (with arrear). Now calculate the tax on both (2 and 3) and fill the amounts in 4 and 5 respectively.</t>
  </si>
  <si>
    <t>Column 10 will be showing the relief u/s 89, which is automatically carried forward to your Income Tax Proforma and Form 16.</t>
  </si>
  <si>
    <t xml:space="preserve">&lt;- यहाँ अपना नाम लिखें </t>
  </si>
  <si>
    <t xml:space="preserve">&lt;- यहाँ अपने पद का नाम लिखें </t>
  </si>
  <si>
    <t>&lt;- यहाँ अपने पद की श्रेणी लिखें (Class 1, 2, 3 or 4)</t>
  </si>
  <si>
    <t xml:space="preserve">&lt;- यहाँ अपने ऑफिस का नाम लिखें </t>
  </si>
  <si>
    <t xml:space="preserve">&lt;- यहाँ अपना PAN नम्बर लिखें </t>
  </si>
  <si>
    <t xml:space="preserve">&lt;- यहाँ अपना Residential Status लिखें </t>
  </si>
  <si>
    <t xml:space="preserve">&lt;- यहाँ House  Rent की दर लिखें (10, 20, या 30) प्रतिशत </t>
  </si>
  <si>
    <t xml:space="preserve">&lt;- यहाँ अपने मासिक Medical Allowance की दर लिखें </t>
  </si>
  <si>
    <t xml:space="preserve">&lt;-यहाँ अपनी GIS  की मासिक दर लिखें </t>
  </si>
  <si>
    <t xml:space="preserve">&lt;-यदि आप NPS की श्रेणी में आते है तो 1 लिखे, GPF के लिए 0 लिखें </t>
  </si>
  <si>
    <t xml:space="preserve">&lt;-यदि आप Handicapped Allowance लेते है तो 1 लिखें नहीं तो 0 लिखें </t>
  </si>
  <si>
    <t xml:space="preserve">&lt;- यहाँ अपने मुखिया के ऑफिस का नाम लिखें </t>
  </si>
  <si>
    <t xml:space="preserve">इस Income Tax को प्रयोग करने के लिए महत्वपूर्ण निर्देश </t>
  </si>
  <si>
    <t xml:space="preserve">2. Statement Sheet में आपको क्रीम रंग की Cells  में अपनी Detail  भरनी है  </t>
  </si>
  <si>
    <t xml:space="preserve">&lt;-आश्रित की बीमारी पर वास्तविक खर्च की सीमा 75000 रुपए तक </t>
  </si>
  <si>
    <t xml:space="preserve">&lt;-आश्रित की बीमारी पर वास्तविक खर्च की सीमा 125000 रुपए तक </t>
  </si>
  <si>
    <t xml:space="preserve">&lt;- खुद की बीमारी पर वास्तविक खर्च की सीमा 75000 रुपए तक </t>
  </si>
  <si>
    <t xml:space="preserve">&lt;- खुद की बीमारी पर वास्तविक खर्च की सीमा 125000 रुपए तक </t>
  </si>
  <si>
    <t>Ramesh Kumar</t>
  </si>
  <si>
    <t>Lecturer in Mathematics</t>
  </si>
  <si>
    <t>Shashi Parkash</t>
  </si>
  <si>
    <t>GSSS Dhingsara</t>
  </si>
  <si>
    <t>AAAAA55A</t>
  </si>
  <si>
    <t>BSEPK5658K</t>
  </si>
  <si>
    <t>Other</t>
  </si>
  <si>
    <t>Name of Employee :</t>
  </si>
  <si>
    <t>Designation :</t>
  </si>
  <si>
    <t>Office :</t>
  </si>
  <si>
    <t>PAN :</t>
  </si>
  <si>
    <t>Residential Status :</t>
  </si>
  <si>
    <t>iv) Rs. 100 per month per child</t>
  </si>
  <si>
    <t xml:space="preserve">&lt;- यहाँ अपने ऑफिस के मुखिया का पद लिखें। </t>
  </si>
  <si>
    <t xml:space="preserve">&lt;- यहाँ अपने ऑफिस के मुखिया का नाम लिखें। </t>
  </si>
  <si>
    <t xml:space="preserve">&lt;- यहाँ अपने मुखिया का PAN नम्बर लिखें।  </t>
  </si>
  <si>
    <t xml:space="preserve">&lt;- यहाँ अपने मुखिया का TAN नम्बर लिखें।  </t>
  </si>
  <si>
    <t xml:space="preserve">&lt;- यहाँ बच्चों की संख्या भरें जिनका शिक्षा भत्ता लिया गया है।  </t>
  </si>
  <si>
    <t>No. of Children  Edu। Allow.</t>
  </si>
  <si>
    <t xml:space="preserve">&lt;-यदि आपको जितना HRA मिला है उतनी पूरी छूट चाहते है तो Rent Paid में कम से कम ये राशि दिखानी होगी । </t>
  </si>
  <si>
    <t>Rebates and Exemptions Section ( छूट व बचत )</t>
  </si>
  <si>
    <t xml:space="preserve">इस भाग में आपको क्रीम रंग की Cells अपनी बचत व छूट के हिसाब से भरनी है । </t>
  </si>
  <si>
    <t>Downloaded from www.officebabu.com</t>
  </si>
  <si>
    <t xml:space="preserve">4. Tax Sheet पर आप कुछ बदलना चाहते है तो बदल सकते है । </t>
  </si>
  <si>
    <t>3.  Deduction Sheet  पर आप अपनी बचत तथा छूट से संबन्धित अन्य राशि क्रीम रंग की Cells में भरें ।</t>
  </si>
  <si>
    <t xml:space="preserve">1. सबसे पहले आपको Introduction Sheet पर अपनी और अपने DDO की वांछित सूचना भरनी है। आपको सही Calculation के लिए  सभी कालम भरने     जरूरी है। एक बार प्रयोग करने के बाद इसके फार्मूले नष्ट हो जाते है। अगली बार प्रयोग करने के लिए www.officebabu.com से नया download करें।    </t>
  </si>
  <si>
    <t xml:space="preserve">आपके सुझाव हमारे लिए महत्वपूर्ण है अत: आपके सुझाव हमारे whats app No. 7056818546 पर आमंत्रित है </t>
  </si>
  <si>
    <t xml:space="preserve">This software is downloaded from  www.officebabu.com </t>
  </si>
</sst>
</file>

<file path=xl/styles.xml><?xml version="1.0" encoding="utf-8"?>
<styleSheet xmlns="http://schemas.openxmlformats.org/spreadsheetml/2006/main">
  <numFmts count="1">
    <numFmt numFmtId="164" formatCode="_(* #,##0_);_(* \(#,##0\);_(* &quot;-&quot;??_);_(@_)"/>
  </numFmts>
  <fonts count="39">
    <font>
      <sz val="11"/>
      <color theme="1"/>
      <name val="Calibri"/>
      <family val="2"/>
      <scheme val="minor"/>
    </font>
    <font>
      <sz val="10"/>
      <name val="Arial"/>
      <family val="2"/>
    </font>
    <font>
      <sz val="11"/>
      <color theme="0"/>
      <name val="Calibri"/>
      <family val="2"/>
      <scheme val="minor"/>
    </font>
    <font>
      <u/>
      <sz val="11"/>
      <color theme="10"/>
      <name val="Calibri"/>
      <family val="2"/>
    </font>
    <font>
      <sz val="11"/>
      <color rgb="FFFF0000"/>
      <name val="Calibri"/>
      <family val="2"/>
      <scheme val="minor"/>
    </font>
    <font>
      <sz val="8"/>
      <color theme="1"/>
      <name val="Calibri"/>
      <family val="2"/>
      <scheme val="minor"/>
    </font>
    <font>
      <b/>
      <sz val="8"/>
      <color theme="1"/>
      <name val="Calibri"/>
      <family val="2"/>
      <scheme val="minor"/>
    </font>
    <font>
      <b/>
      <sz val="16"/>
      <color theme="1"/>
      <name val="Calibri"/>
      <family val="2"/>
      <scheme val="minor"/>
    </font>
    <font>
      <sz val="8"/>
      <name val="Calibri"/>
      <family val="2"/>
      <scheme val="minor"/>
    </font>
    <font>
      <sz val="10"/>
      <name val="Calibri"/>
      <family val="2"/>
      <scheme val="minor"/>
    </font>
    <font>
      <i/>
      <sz val="8"/>
      <name val="Calibri"/>
      <family val="2"/>
      <scheme val="minor"/>
    </font>
    <font>
      <b/>
      <sz val="8"/>
      <name val="Calibri"/>
      <family val="2"/>
    </font>
    <font>
      <b/>
      <sz val="11"/>
      <name val="Calibri"/>
      <family val="2"/>
      <scheme val="minor"/>
    </font>
    <font>
      <b/>
      <i/>
      <sz val="8"/>
      <name val="Calibri"/>
      <family val="2"/>
      <scheme val="minor"/>
    </font>
    <font>
      <b/>
      <sz val="8"/>
      <name val="Calibri"/>
      <family val="2"/>
      <scheme val="minor"/>
    </font>
    <font>
      <b/>
      <u/>
      <sz val="8"/>
      <name val="Calibri"/>
      <family val="2"/>
      <scheme val="minor"/>
    </font>
    <font>
      <b/>
      <sz val="14"/>
      <color theme="1"/>
      <name val="Calibri"/>
      <family val="2"/>
      <scheme val="minor"/>
    </font>
    <font>
      <sz val="8"/>
      <color theme="0"/>
      <name val="Calibri"/>
      <family val="2"/>
      <scheme val="minor"/>
    </font>
    <font>
      <b/>
      <sz val="8"/>
      <color theme="0"/>
      <name val="Calibri"/>
      <family val="2"/>
      <scheme val="minor"/>
    </font>
    <font>
      <b/>
      <sz val="11"/>
      <color rgb="FFC00000"/>
      <name val="Calibri"/>
      <family val="2"/>
      <scheme val="minor"/>
    </font>
    <font>
      <u/>
      <sz val="6"/>
      <color theme="10"/>
      <name val="Calibri"/>
      <family val="2"/>
    </font>
    <font>
      <b/>
      <sz val="14"/>
      <color rgb="FFC00000"/>
      <name val="Calibri"/>
      <family val="2"/>
      <scheme val="minor"/>
    </font>
    <font>
      <b/>
      <sz val="11"/>
      <color theme="1"/>
      <name val="Calibri"/>
      <family val="2"/>
      <scheme val="minor"/>
    </font>
    <font>
      <sz val="7"/>
      <name val="Calibri"/>
      <family val="2"/>
      <scheme val="minor"/>
    </font>
    <font>
      <b/>
      <sz val="12"/>
      <color theme="1"/>
      <name val="Calibri"/>
      <family val="2"/>
      <scheme val="minor"/>
    </font>
    <font>
      <b/>
      <i/>
      <sz val="11"/>
      <color theme="1"/>
      <name val="Calibri"/>
      <family val="2"/>
      <scheme val="minor"/>
    </font>
    <font>
      <b/>
      <sz val="13"/>
      <color theme="1"/>
      <name val="Calibri"/>
      <family val="2"/>
      <scheme val="minor"/>
    </font>
    <font>
      <sz val="11"/>
      <name val="Calibri"/>
      <family val="2"/>
      <scheme val="minor"/>
    </font>
    <font>
      <sz val="7"/>
      <color theme="1"/>
      <name val="Calibri"/>
      <family val="2"/>
      <scheme val="minor"/>
    </font>
    <font>
      <sz val="14"/>
      <name val="Calibri"/>
      <family val="2"/>
      <scheme val="minor"/>
    </font>
    <font>
      <sz val="10"/>
      <color rgb="FFFF0000"/>
      <name val="Arial"/>
      <family val="2"/>
    </font>
    <font>
      <sz val="9"/>
      <color theme="1"/>
      <name val="Calibri"/>
      <family val="2"/>
      <scheme val="minor"/>
    </font>
    <font>
      <sz val="12"/>
      <color theme="1"/>
      <name val="Calibri"/>
      <family val="2"/>
      <scheme val="minor"/>
    </font>
    <font>
      <b/>
      <sz val="10"/>
      <name val="Calibri"/>
      <family val="2"/>
      <scheme val="minor"/>
    </font>
    <font>
      <b/>
      <sz val="7"/>
      <color theme="1"/>
      <name val="Calibri"/>
      <family val="2"/>
      <scheme val="minor"/>
    </font>
    <font>
      <b/>
      <sz val="16"/>
      <color theme="1"/>
      <name val="Times New Roman"/>
      <family val="1"/>
    </font>
    <font>
      <b/>
      <sz val="11"/>
      <color theme="1"/>
      <name val="Times New Roman"/>
      <family val="1"/>
    </font>
    <font>
      <sz val="11"/>
      <color theme="1"/>
      <name val="Times New Roman"/>
      <family val="1"/>
    </font>
    <font>
      <b/>
      <sz val="14"/>
      <color rgb="FF92D050"/>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C000"/>
        <bgColor indexed="64"/>
      </patternFill>
    </fill>
    <fill>
      <patternFill patternType="solid">
        <fgColor rgb="FFFFFF99"/>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rgb="FFFFFF66"/>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302">
    <xf numFmtId="0" fontId="0" fillId="0" borderId="0" xfId="0"/>
    <xf numFmtId="0" fontId="0" fillId="0" borderId="0" xfId="0" applyProtection="1">
      <protection hidden="1"/>
    </xf>
    <xf numFmtId="0" fontId="0" fillId="3" borderId="0" xfId="0" applyFill="1" applyProtection="1">
      <protection hidden="1"/>
    </xf>
    <xf numFmtId="0" fontId="8" fillId="3" borderId="0" xfId="0" applyFont="1" applyFill="1" applyBorder="1" applyProtection="1">
      <protection hidden="1"/>
    </xf>
    <xf numFmtId="0" fontId="8" fillId="3" borderId="4" xfId="0" applyFont="1" applyFill="1" applyBorder="1" applyProtection="1">
      <protection hidden="1"/>
    </xf>
    <xf numFmtId="0" fontId="0" fillId="0" borderId="0" xfId="0" applyBorder="1" applyProtection="1">
      <protection hidden="1"/>
    </xf>
    <xf numFmtId="0" fontId="0" fillId="3" borderId="2" xfId="0" applyFill="1" applyBorder="1" applyAlignment="1" applyProtection="1">
      <protection hidden="1"/>
    </xf>
    <xf numFmtId="0" fontId="6" fillId="3" borderId="1" xfId="0" applyFont="1" applyFill="1" applyBorder="1" applyAlignment="1" applyProtection="1">
      <alignment wrapText="1"/>
      <protection hidden="1"/>
    </xf>
    <xf numFmtId="0" fontId="6" fillId="3" borderId="1" xfId="0" applyFont="1" applyFill="1" applyBorder="1" applyAlignment="1" applyProtection="1">
      <alignment horizontal="center" wrapText="1"/>
      <protection hidden="1"/>
    </xf>
    <xf numFmtId="0" fontId="0" fillId="3" borderId="1" xfId="0" applyFont="1" applyFill="1" applyBorder="1" applyProtection="1">
      <protection hidden="1"/>
    </xf>
    <xf numFmtId="0" fontId="5" fillId="3" borderId="1" xfId="0" applyFont="1" applyFill="1" applyBorder="1" applyProtection="1">
      <protection hidden="1"/>
    </xf>
    <xf numFmtId="0" fontId="5" fillId="3" borderId="1" xfId="0" applyFont="1" applyFill="1" applyBorder="1" applyProtection="1">
      <protection locked="0" hidden="1"/>
    </xf>
    <xf numFmtId="0" fontId="20" fillId="3" borderId="0" xfId="1" applyFont="1" applyFill="1" applyAlignment="1" applyProtection="1">
      <protection hidden="1"/>
    </xf>
    <xf numFmtId="0" fontId="14" fillId="3" borderId="0" xfId="0" applyFont="1" applyFill="1" applyBorder="1" applyProtection="1">
      <protection hidden="1"/>
    </xf>
    <xf numFmtId="0" fontId="15" fillId="3" borderId="0" xfId="0" applyFont="1" applyFill="1" applyBorder="1" applyProtection="1">
      <protection hidden="1"/>
    </xf>
    <xf numFmtId="0" fontId="8" fillId="3" borderId="0" xfId="0" applyFont="1" applyFill="1" applyBorder="1" applyAlignment="1" applyProtection="1">
      <alignment horizontal="left"/>
      <protection hidden="1"/>
    </xf>
    <xf numFmtId="0" fontId="8" fillId="3" borderId="3" xfId="0" applyFont="1" applyFill="1" applyBorder="1" applyProtection="1">
      <protection hidden="1"/>
    </xf>
    <xf numFmtId="0" fontId="8" fillId="3" borderId="2" xfId="0" applyFont="1" applyFill="1" applyBorder="1" applyProtection="1">
      <protection hidden="1"/>
    </xf>
    <xf numFmtId="0" fontId="13" fillId="3" borderId="0" xfId="0" applyFont="1" applyFill="1" applyBorder="1" applyProtection="1">
      <protection hidden="1"/>
    </xf>
    <xf numFmtId="0" fontId="10" fillId="3" borderId="0" xfId="0" applyFont="1" applyFill="1" applyBorder="1" applyProtection="1">
      <protection hidden="1"/>
    </xf>
    <xf numFmtId="0" fontId="14" fillId="3" borderId="0" xfId="0" applyFont="1" applyFill="1" applyProtection="1">
      <protection hidden="1"/>
    </xf>
    <xf numFmtId="0" fontId="9" fillId="3" borderId="0" xfId="0" applyFont="1" applyFill="1" applyProtection="1">
      <protection hidden="1"/>
    </xf>
    <xf numFmtId="0" fontId="8" fillId="3" borderId="0" xfId="0" applyFont="1" applyFill="1" applyProtection="1">
      <protection hidden="1"/>
    </xf>
    <xf numFmtId="16" fontId="8" fillId="3" borderId="0" xfId="0" quotePrefix="1" applyNumberFormat="1" applyFont="1" applyFill="1" applyAlignment="1" applyProtection="1">
      <alignment horizontal="center" vertical="center"/>
      <protection hidden="1"/>
    </xf>
    <xf numFmtId="0" fontId="8" fillId="3" borderId="0" xfId="0" applyFont="1" applyFill="1" applyAlignment="1" applyProtection="1">
      <alignment horizontal="center"/>
      <protection hidden="1"/>
    </xf>
    <xf numFmtId="0" fontId="14" fillId="3" borderId="3" xfId="0" applyFont="1" applyFill="1" applyBorder="1" applyProtection="1">
      <protection hidden="1"/>
    </xf>
    <xf numFmtId="0" fontId="8" fillId="3" borderId="0" xfId="0" applyNumberFormat="1" applyFont="1" applyFill="1" applyBorder="1" applyAlignment="1" applyProtection="1">
      <alignment horizontal="right"/>
      <protection hidden="1"/>
    </xf>
    <xf numFmtId="9" fontId="8" fillId="3" borderId="0" xfId="0" applyNumberFormat="1" applyFont="1" applyFill="1" applyBorder="1" applyProtection="1">
      <protection hidden="1"/>
    </xf>
    <xf numFmtId="0" fontId="8" fillId="3" borderId="3" xfId="0" applyFont="1" applyFill="1" applyBorder="1" applyAlignment="1" applyProtection="1">
      <alignment horizontal="right"/>
      <protection hidden="1"/>
    </xf>
    <xf numFmtId="0" fontId="14" fillId="3" borderId="0" xfId="0" applyFont="1" applyFill="1" applyBorder="1" applyAlignment="1" applyProtection="1">
      <protection hidden="1"/>
    </xf>
    <xf numFmtId="0" fontId="14" fillId="3" borderId="0" xfId="0" applyFont="1" applyFill="1" applyBorder="1" applyAlignment="1" applyProtection="1">
      <alignment wrapText="1"/>
      <protection hidden="1"/>
    </xf>
    <xf numFmtId="0" fontId="11" fillId="3" borderId="0" xfId="0" applyFont="1" applyFill="1" applyBorder="1" applyProtection="1">
      <protection hidden="1"/>
    </xf>
    <xf numFmtId="0" fontId="15" fillId="3" borderId="0" xfId="0" applyFont="1" applyFill="1" applyBorder="1" applyAlignment="1" applyProtection="1">
      <protection hidden="1"/>
    </xf>
    <xf numFmtId="0" fontId="8" fillId="3" borderId="0" xfId="0" applyFont="1" applyFill="1" applyBorder="1" applyAlignment="1" applyProtection="1">
      <alignment vertical="center"/>
      <protection hidden="1"/>
    </xf>
    <xf numFmtId="0" fontId="23" fillId="3" borderId="0" xfId="0" applyFont="1" applyFill="1" applyBorder="1" applyProtection="1">
      <protection hidden="1"/>
    </xf>
    <xf numFmtId="0" fontId="8" fillId="3" borderId="0" xfId="0" applyFont="1" applyFill="1" applyBorder="1" applyAlignment="1" applyProtection="1">
      <protection hidden="1"/>
    </xf>
    <xf numFmtId="15" fontId="8" fillId="3" borderId="0" xfId="0" applyNumberFormat="1" applyFont="1" applyFill="1" applyBorder="1" applyAlignment="1" applyProtection="1">
      <alignment horizontal="left"/>
      <protection hidden="1"/>
    </xf>
    <xf numFmtId="15" fontId="14" fillId="3" borderId="7" xfId="0" applyNumberFormat="1" applyFont="1" applyFill="1" applyBorder="1" applyAlignment="1" applyProtection="1">
      <protection hidden="1"/>
    </xf>
    <xf numFmtId="0" fontId="14" fillId="3" borderId="6" xfId="0" applyFont="1" applyFill="1" applyBorder="1" applyAlignment="1" applyProtection="1">
      <protection hidden="1"/>
    </xf>
    <xf numFmtId="0" fontId="8" fillId="3" borderId="5" xfId="0" applyFont="1" applyFill="1" applyBorder="1" applyProtection="1">
      <protection hidden="1"/>
    </xf>
    <xf numFmtId="0" fontId="17" fillId="3" borderId="0" xfId="0" applyFont="1" applyFill="1" applyBorder="1" applyProtection="1">
      <protection hidden="1"/>
    </xf>
    <xf numFmtId="0" fontId="17" fillId="3" borderId="0" xfId="0" applyFont="1" applyFill="1" applyBorder="1" applyAlignment="1" applyProtection="1">
      <alignment vertical="top"/>
      <protection hidden="1"/>
    </xf>
    <xf numFmtId="0" fontId="17" fillId="0" borderId="0" xfId="0" applyFont="1" applyBorder="1" applyProtection="1">
      <protection hidden="1"/>
    </xf>
    <xf numFmtId="0" fontId="18" fillId="0" borderId="0" xfId="0" applyFont="1" applyBorder="1" applyAlignment="1" applyProtection="1">
      <alignment vertical="top"/>
      <protection hidden="1"/>
    </xf>
    <xf numFmtId="0" fontId="0" fillId="0" borderId="0" xfId="0" applyAlignment="1" applyProtection="1">
      <alignment horizontal="center"/>
      <protection hidden="1"/>
    </xf>
    <xf numFmtId="0" fontId="0" fillId="0" borderId="13" xfId="0" applyBorder="1" applyProtection="1">
      <protection hidden="1"/>
    </xf>
    <xf numFmtId="0" fontId="0" fillId="0" borderId="1" xfId="0" applyBorder="1" applyProtection="1">
      <protection hidden="1"/>
    </xf>
    <xf numFmtId="0" fontId="0" fillId="0" borderId="0" xfId="0" applyAlignment="1" applyProtection="1">
      <alignment horizontal="left"/>
      <protection hidden="1"/>
    </xf>
    <xf numFmtId="0" fontId="0" fillId="0" borderId="9" xfId="0" applyBorder="1" applyProtection="1">
      <protection hidden="1"/>
    </xf>
    <xf numFmtId="0" fontId="0" fillId="0" borderId="4" xfId="0" applyBorder="1" applyProtection="1">
      <protection hidden="1"/>
    </xf>
    <xf numFmtId="0" fontId="0" fillId="0" borderId="6" xfId="0" applyBorder="1" applyProtection="1">
      <protection hidden="1"/>
    </xf>
    <xf numFmtId="0" fontId="0" fillId="0" borderId="8" xfId="0" applyBorder="1" applyProtection="1">
      <protection hidden="1"/>
    </xf>
    <xf numFmtId="0" fontId="0" fillId="0" borderId="10" xfId="0" applyBorder="1" applyProtection="1">
      <protection hidden="1"/>
    </xf>
    <xf numFmtId="0" fontId="0" fillId="3" borderId="13" xfId="0" applyFill="1" applyBorder="1" applyProtection="1">
      <protection hidden="1"/>
    </xf>
    <xf numFmtId="0" fontId="0" fillId="0" borderId="7" xfId="0" applyBorder="1" applyProtection="1">
      <protection hidden="1"/>
    </xf>
    <xf numFmtId="0" fontId="0" fillId="0" borderId="5" xfId="0" applyBorder="1" applyProtection="1">
      <protection hidden="1"/>
    </xf>
    <xf numFmtId="0" fontId="0" fillId="0" borderId="11" xfId="0" applyBorder="1" applyProtection="1">
      <protection hidden="1"/>
    </xf>
    <xf numFmtId="0" fontId="0" fillId="0" borderId="2" xfId="0" applyBorder="1" applyProtection="1">
      <protection hidden="1"/>
    </xf>
    <xf numFmtId="0" fontId="0" fillId="0" borderId="12" xfId="0" applyBorder="1" applyProtection="1">
      <protection hidden="1"/>
    </xf>
    <xf numFmtId="0" fontId="0" fillId="0" borderId="0" xfId="0" applyFill="1" applyBorder="1" applyProtection="1">
      <protection hidden="1"/>
    </xf>
    <xf numFmtId="0" fontId="0" fillId="3" borderId="7" xfId="0" applyFill="1" applyBorder="1" applyProtection="1">
      <protection hidden="1"/>
    </xf>
    <xf numFmtId="0" fontId="0" fillId="0" borderId="9" xfId="0" applyBorder="1" applyAlignment="1" applyProtection="1">
      <alignment horizontal="right"/>
      <protection hidden="1"/>
    </xf>
    <xf numFmtId="0" fontId="0" fillId="3" borderId="4" xfId="0" applyFill="1" applyBorder="1" applyProtection="1">
      <protection hidden="1"/>
    </xf>
    <xf numFmtId="0" fontId="0" fillId="3" borderId="0" xfId="0" applyFill="1" applyBorder="1" applyAlignment="1" applyProtection="1">
      <protection hidden="1"/>
    </xf>
    <xf numFmtId="0" fontId="28" fillId="0" borderId="0" xfId="0" applyFont="1" applyProtection="1">
      <protection hidden="1"/>
    </xf>
    <xf numFmtId="0" fontId="28" fillId="0" borderId="0" xfId="0" applyFont="1" applyFill="1" applyBorder="1" applyProtection="1">
      <protection hidden="1"/>
    </xf>
    <xf numFmtId="0" fontId="8" fillId="3" borderId="0" xfId="0" applyNumberFormat="1" applyFont="1" applyFill="1" applyBorder="1" applyProtection="1">
      <protection hidden="1"/>
    </xf>
    <xf numFmtId="0" fontId="0" fillId="3" borderId="0" xfId="0" applyFill="1"/>
    <xf numFmtId="0" fontId="22" fillId="3" borderId="0" xfId="0" applyFont="1" applyFill="1" applyBorder="1"/>
    <xf numFmtId="0" fontId="0" fillId="3" borderId="0" xfId="0" applyFill="1" applyBorder="1" applyAlignment="1">
      <alignment horizontal="left"/>
    </xf>
    <xf numFmtId="0" fontId="0" fillId="3" borderId="0" xfId="0" applyFill="1" applyBorder="1" applyAlignment="1">
      <alignment horizontal="right"/>
    </xf>
    <xf numFmtId="0" fontId="7" fillId="3" borderId="0" xfId="0" applyFont="1" applyFill="1" applyAlignment="1"/>
    <xf numFmtId="0" fontId="19" fillId="3" borderId="0" xfId="0" applyFont="1" applyFill="1" applyProtection="1">
      <protection hidden="1"/>
    </xf>
    <xf numFmtId="0" fontId="0" fillId="3" borderId="0" xfId="0" applyFill="1" applyAlignment="1"/>
    <xf numFmtId="0" fontId="22" fillId="3" borderId="0" xfId="0" applyFont="1" applyFill="1" applyAlignment="1"/>
    <xf numFmtId="0" fontId="19" fillId="3" borderId="0" xfId="0" applyFont="1" applyFill="1"/>
    <xf numFmtId="0" fontId="6" fillId="3" borderId="1" xfId="0" applyFont="1" applyFill="1" applyBorder="1" applyAlignment="1" applyProtection="1">
      <alignment horizontal="center"/>
      <protection hidden="1"/>
    </xf>
    <xf numFmtId="0" fontId="14" fillId="3" borderId="0" xfId="0" applyFont="1" applyFill="1" applyBorder="1" applyAlignment="1" applyProtection="1">
      <alignment horizontal="center"/>
      <protection hidden="1"/>
    </xf>
    <xf numFmtId="0" fontId="8" fillId="3" borderId="0" xfId="0" applyFont="1" applyFill="1" applyBorder="1" applyAlignment="1" applyProtection="1">
      <alignment horizontal="center"/>
      <protection hidden="1"/>
    </xf>
    <xf numFmtId="0" fontId="14" fillId="3" borderId="0" xfId="0" applyFont="1" applyFill="1" applyBorder="1" applyAlignment="1" applyProtection="1">
      <alignment horizontal="left"/>
      <protection hidden="1"/>
    </xf>
    <xf numFmtId="0" fontId="2" fillId="0" borderId="0" xfId="0" applyFont="1" applyProtection="1">
      <protection hidden="1"/>
    </xf>
    <xf numFmtId="0" fontId="1" fillId="3" borderId="0" xfId="0" applyFont="1" applyFill="1" applyBorder="1" applyAlignment="1" applyProtection="1">
      <alignment vertical="center" wrapText="1"/>
      <protection hidden="1"/>
    </xf>
    <xf numFmtId="0" fontId="0" fillId="3" borderId="0" xfId="0" applyFill="1" applyBorder="1" applyProtection="1">
      <protection hidden="1"/>
    </xf>
    <xf numFmtId="0" fontId="2" fillId="3" borderId="0" xfId="0" applyFont="1" applyFill="1" applyProtection="1">
      <protection hidden="1"/>
    </xf>
    <xf numFmtId="0" fontId="5" fillId="0" borderId="0" xfId="0" applyFont="1" applyProtection="1">
      <protection hidden="1"/>
    </xf>
    <xf numFmtId="0" fontId="0" fillId="0" borderId="0" xfId="0" applyFill="1" applyProtection="1">
      <protection hidden="1"/>
    </xf>
    <xf numFmtId="0" fontId="0" fillId="2" borderId="1" xfId="0" applyFill="1" applyBorder="1" applyProtection="1">
      <protection locked="0" hidden="1"/>
    </xf>
    <xf numFmtId="0" fontId="12" fillId="3" borderId="0" xfId="0" applyFont="1" applyFill="1" applyBorder="1" applyAlignment="1" applyProtection="1">
      <protection hidden="1"/>
    </xf>
    <xf numFmtId="16" fontId="8" fillId="3" borderId="0" xfId="0" quotePrefix="1" applyNumberFormat="1" applyFont="1" applyFill="1" applyBorder="1" applyAlignment="1" applyProtection="1">
      <alignment horizontal="center" vertical="center"/>
      <protection hidden="1"/>
    </xf>
    <xf numFmtId="164" fontId="8" fillId="3" borderId="0" xfId="0" applyNumberFormat="1" applyFont="1" applyFill="1" applyBorder="1" applyAlignment="1" applyProtection="1">
      <alignment horizontal="right"/>
      <protection hidden="1"/>
    </xf>
    <xf numFmtId="0" fontId="2" fillId="0" borderId="0" xfId="0" applyFont="1" applyBorder="1" applyProtection="1">
      <protection hidden="1"/>
    </xf>
    <xf numFmtId="0" fontId="25" fillId="0" borderId="0" xfId="0" applyFont="1" applyAlignment="1" applyProtection="1">
      <alignment horizontal="center"/>
      <protection hidden="1"/>
    </xf>
    <xf numFmtId="0" fontId="26" fillId="0" borderId="0" xfId="0" applyFont="1" applyAlignment="1" applyProtection="1">
      <alignment horizontal="center"/>
      <protection hidden="1"/>
    </xf>
    <xf numFmtId="0" fontId="24" fillId="0" borderId="0" xfId="0" applyFont="1" applyAlignment="1" applyProtection="1">
      <alignment horizontal="center"/>
      <protection hidden="1"/>
    </xf>
    <xf numFmtId="0" fontId="0" fillId="3" borderId="0" xfId="0" applyFill="1" applyBorder="1" applyAlignment="1" applyProtection="1">
      <alignment horizontal="left"/>
      <protection hidden="1"/>
    </xf>
    <xf numFmtId="0" fontId="7" fillId="3" borderId="0" xfId="0" applyFont="1" applyFill="1" applyAlignment="1" applyProtection="1">
      <alignment horizontal="center"/>
      <protection hidden="1"/>
    </xf>
    <xf numFmtId="0" fontId="7" fillId="7" borderId="0" xfId="0" applyFont="1" applyFill="1" applyAlignment="1" applyProtection="1">
      <alignment horizontal="center"/>
      <protection hidden="1"/>
    </xf>
    <xf numFmtId="0" fontId="0" fillId="0" borderId="1" xfId="0" applyBorder="1" applyAlignment="1" applyProtection="1">
      <alignment wrapText="1"/>
      <protection hidden="1"/>
    </xf>
    <xf numFmtId="0" fontId="0" fillId="3" borderId="1" xfId="0" applyFill="1" applyBorder="1" applyAlignment="1" applyProtection="1">
      <alignment wrapText="1"/>
      <protection hidden="1"/>
    </xf>
    <xf numFmtId="0" fontId="0" fillId="3" borderId="0" xfId="0" applyFill="1" applyAlignment="1" applyProtection="1">
      <alignment wrapText="1"/>
      <protection hidden="1"/>
    </xf>
    <xf numFmtId="0" fontId="0" fillId="3" borderId="6" xfId="0" applyFill="1" applyBorder="1" applyAlignment="1" applyProtection="1">
      <alignment wrapText="1"/>
      <protection hidden="1"/>
    </xf>
    <xf numFmtId="0" fontId="0" fillId="3" borderId="1" xfId="0" applyFill="1" applyBorder="1" applyProtection="1">
      <protection hidden="1"/>
    </xf>
    <xf numFmtId="0" fontId="27" fillId="4" borderId="14" xfId="0" applyFont="1" applyFill="1" applyBorder="1" applyProtection="1">
      <protection hidden="1"/>
    </xf>
    <xf numFmtId="0" fontId="2" fillId="3" borderId="0" xfId="0" applyFont="1" applyFill="1" applyBorder="1" applyProtection="1">
      <protection hidden="1"/>
    </xf>
    <xf numFmtId="0" fontId="0" fillId="6" borderId="1" xfId="0" applyFill="1" applyBorder="1" applyAlignment="1" applyProtection="1">
      <alignment wrapText="1"/>
      <protection hidden="1"/>
    </xf>
    <xf numFmtId="0" fontId="19" fillId="3" borderId="1" xfId="0" applyFont="1" applyFill="1" applyBorder="1" applyAlignment="1" applyProtection="1">
      <alignment wrapText="1"/>
      <protection hidden="1"/>
    </xf>
    <xf numFmtId="0" fontId="7" fillId="3" borderId="0" xfId="0" applyFont="1" applyFill="1" applyAlignment="1" applyProtection="1">
      <alignment horizontal="center"/>
      <protection hidden="1"/>
    </xf>
    <xf numFmtId="0" fontId="6" fillId="3" borderId="1" xfId="0" applyFont="1" applyFill="1" applyBorder="1" applyAlignment="1" applyProtection="1">
      <alignment horizontal="center"/>
      <protection hidden="1"/>
    </xf>
    <xf numFmtId="0" fontId="22" fillId="3" borderId="0" xfId="0" applyFont="1" applyFill="1" applyAlignment="1" applyProtection="1">
      <alignment horizontal="left"/>
      <protection hidden="1"/>
    </xf>
    <xf numFmtId="0" fontId="5" fillId="8" borderId="1" xfId="0" applyFont="1" applyFill="1" applyBorder="1" applyProtection="1">
      <protection locked="0" hidden="1"/>
    </xf>
    <xf numFmtId="0" fontId="2" fillId="0" borderId="1" xfId="0" applyFont="1" applyBorder="1" applyAlignment="1" applyProtection="1">
      <alignment wrapText="1"/>
      <protection hidden="1"/>
    </xf>
    <xf numFmtId="0" fontId="2" fillId="3" borderId="1" xfId="0" applyFont="1" applyFill="1" applyBorder="1" applyProtection="1">
      <protection hidden="1"/>
    </xf>
    <xf numFmtId="0" fontId="4" fillId="3" borderId="0" xfId="0" applyFont="1" applyFill="1" applyProtection="1">
      <protection hidden="1"/>
    </xf>
    <xf numFmtId="0" fontId="30" fillId="3" borderId="0" xfId="0" applyFont="1" applyFill="1" applyBorder="1" applyAlignment="1" applyProtection="1">
      <alignment vertical="center" wrapText="1"/>
      <protection hidden="1"/>
    </xf>
    <xf numFmtId="0" fontId="4" fillId="3" borderId="0" xfId="0" applyFont="1" applyFill="1" applyBorder="1" applyProtection="1">
      <protection hidden="1"/>
    </xf>
    <xf numFmtId="0" fontId="31" fillId="0" borderId="0" xfId="0" applyFont="1" applyProtection="1">
      <protection hidden="1"/>
    </xf>
    <xf numFmtId="0" fontId="8" fillId="3" borderId="0" xfId="0" applyFont="1" applyFill="1" applyBorder="1" applyProtection="1">
      <protection locked="0" hidden="1"/>
    </xf>
    <xf numFmtId="0" fontId="0" fillId="3" borderId="11" xfId="0" applyFill="1" applyBorder="1" applyAlignment="1" applyProtection="1">
      <protection hidden="1"/>
    </xf>
    <xf numFmtId="0" fontId="0" fillId="3" borderId="12" xfId="0" applyFill="1" applyBorder="1" applyAlignment="1" applyProtection="1">
      <protection hidden="1"/>
    </xf>
    <xf numFmtId="0" fontId="19" fillId="3" borderId="0" xfId="0" applyFont="1" applyFill="1" applyAlignment="1" applyProtection="1">
      <alignment vertical="top"/>
      <protection hidden="1"/>
    </xf>
    <xf numFmtId="0" fontId="19" fillId="3" borderId="12" xfId="0" applyFont="1" applyFill="1" applyBorder="1" applyAlignment="1" applyProtection="1">
      <alignment vertical="top"/>
      <protection hidden="1"/>
    </xf>
    <xf numFmtId="0" fontId="21" fillId="3" borderId="8" xfId="0" applyFont="1" applyFill="1" applyBorder="1" applyAlignment="1" applyProtection="1">
      <alignment horizontal="center" vertical="center"/>
      <protection hidden="1"/>
    </xf>
    <xf numFmtId="0" fontId="0" fillId="8" borderId="1" xfId="0" applyFill="1" applyBorder="1" applyAlignment="1" applyProtection="1">
      <alignment horizontal="right"/>
      <protection locked="0" hidden="1"/>
    </xf>
    <xf numFmtId="0" fontId="22" fillId="3" borderId="1" xfId="0" applyFont="1" applyFill="1" applyBorder="1"/>
    <xf numFmtId="0" fontId="22" fillId="3" borderId="1" xfId="0" applyFont="1" applyFill="1" applyBorder="1" applyProtection="1">
      <protection hidden="1"/>
    </xf>
    <xf numFmtId="0" fontId="22" fillId="3" borderId="0" xfId="0" applyFont="1" applyFill="1"/>
    <xf numFmtId="0" fontId="0" fillId="3" borderId="1" xfId="0" applyFill="1" applyBorder="1" applyAlignment="1" applyProtection="1">
      <alignment horizontal="right"/>
      <protection hidden="1"/>
    </xf>
    <xf numFmtId="0" fontId="0" fillId="3" borderId="0" xfId="0" applyFill="1" applyAlignment="1">
      <alignment horizontal="center" vertical="center"/>
    </xf>
    <xf numFmtId="0" fontId="0" fillId="9" borderId="0" xfId="0" applyFill="1"/>
    <xf numFmtId="0" fontId="0" fillId="3" borderId="1" xfId="0" applyFill="1" applyBorder="1"/>
    <xf numFmtId="0" fontId="0" fillId="8" borderId="1" xfId="0" applyFill="1" applyBorder="1" applyProtection="1">
      <protection locked="0" hidden="1"/>
    </xf>
    <xf numFmtId="0" fontId="22" fillId="11" borderId="1" xfId="0" applyFont="1" applyFill="1" applyBorder="1" applyAlignment="1" applyProtection="1">
      <alignment horizontal="center" vertical="center"/>
      <protection hidden="1"/>
    </xf>
    <xf numFmtId="0" fontId="22" fillId="11" borderId="1" xfId="0" applyFont="1" applyFill="1" applyBorder="1" applyAlignment="1" applyProtection="1">
      <alignment horizontal="center" vertical="center" wrapText="1"/>
      <protection hidden="1"/>
    </xf>
    <xf numFmtId="0" fontId="22" fillId="9" borderId="1" xfId="0" applyFont="1" applyFill="1" applyBorder="1" applyAlignment="1">
      <alignment horizontal="center" vertical="center"/>
    </xf>
    <xf numFmtId="0" fontId="22" fillId="9" borderId="1" xfId="0" applyFont="1" applyFill="1" applyBorder="1" applyAlignment="1">
      <alignment horizontal="center" vertical="center" wrapText="1"/>
    </xf>
    <xf numFmtId="0" fontId="22" fillId="9" borderId="1" xfId="0" applyFont="1" applyFill="1" applyBorder="1"/>
    <xf numFmtId="0" fontId="22" fillId="9" borderId="1" xfId="0" applyFont="1" applyFill="1" applyBorder="1" applyAlignment="1">
      <alignment wrapText="1"/>
    </xf>
    <xf numFmtId="0" fontId="0" fillId="3" borderId="1" xfId="0" applyFill="1" applyBorder="1" applyProtection="1">
      <protection locked="0"/>
    </xf>
    <xf numFmtId="0" fontId="0" fillId="3" borderId="5" xfId="0" applyFill="1" applyBorder="1" applyProtection="1">
      <protection locked="0" hidden="1"/>
    </xf>
    <xf numFmtId="0" fontId="0" fillId="3" borderId="6" xfId="0" applyFill="1" applyBorder="1" applyProtection="1">
      <protection hidden="1"/>
    </xf>
    <xf numFmtId="0" fontId="0" fillId="3" borderId="13" xfId="0" applyFill="1" applyBorder="1" applyProtection="1">
      <protection locked="0" hidden="1"/>
    </xf>
    <xf numFmtId="0" fontId="27" fillId="3" borderId="13" xfId="0" applyFont="1" applyFill="1" applyBorder="1" applyProtection="1">
      <protection locked="0" hidden="1"/>
    </xf>
    <xf numFmtId="0" fontId="34" fillId="0" borderId="0" xfId="0" applyFont="1" applyProtection="1">
      <protection hidden="1"/>
    </xf>
    <xf numFmtId="0" fontId="22" fillId="0" borderId="0" xfId="0" applyFont="1" applyProtection="1">
      <protection hidden="1"/>
    </xf>
    <xf numFmtId="0" fontId="37" fillId="3" borderId="0" xfId="0" applyFont="1" applyFill="1" applyProtection="1">
      <protection hidden="1"/>
    </xf>
    <xf numFmtId="0" fontId="37" fillId="3" borderId="2" xfId="0" applyFont="1" applyFill="1" applyBorder="1" applyAlignment="1" applyProtection="1">
      <protection hidden="1"/>
    </xf>
    <xf numFmtId="0" fontId="36" fillId="3" borderId="0" xfId="0" applyFont="1" applyFill="1" applyProtection="1">
      <protection hidden="1"/>
    </xf>
    <xf numFmtId="0" fontId="2" fillId="0" borderId="1" xfId="0" applyFont="1" applyBorder="1" applyProtection="1">
      <protection hidden="1"/>
    </xf>
    <xf numFmtId="0" fontId="0" fillId="3" borderId="14" xfId="0" applyFill="1" applyBorder="1" applyAlignment="1" applyProtection="1">
      <protection hidden="1"/>
    </xf>
    <xf numFmtId="0" fontId="0" fillId="3" borderId="3" xfId="0" applyFill="1" applyBorder="1" applyAlignment="1" applyProtection="1">
      <protection hidden="1"/>
    </xf>
    <xf numFmtId="0" fontId="0" fillId="3" borderId="15" xfId="0" applyFill="1" applyBorder="1" applyAlignment="1" applyProtection="1">
      <protection hidden="1"/>
    </xf>
    <xf numFmtId="0" fontId="33" fillId="0" borderId="15" xfId="0" applyFont="1" applyBorder="1" applyAlignment="1" applyProtection="1">
      <alignment vertical="center" wrapText="1"/>
      <protection hidden="1"/>
    </xf>
    <xf numFmtId="0" fontId="27" fillId="3" borderId="14" xfId="0" applyFont="1" applyFill="1" applyBorder="1" applyAlignment="1" applyProtection="1">
      <alignment horizontal="left"/>
      <protection hidden="1"/>
    </xf>
    <xf numFmtId="0" fontId="27" fillId="3" borderId="3" xfId="0" applyFont="1" applyFill="1" applyBorder="1" applyAlignment="1" applyProtection="1">
      <alignment horizontal="left"/>
      <protection hidden="1"/>
    </xf>
    <xf numFmtId="0" fontId="27" fillId="3" borderId="15" xfId="0" applyFont="1" applyFill="1" applyBorder="1" applyAlignment="1" applyProtection="1">
      <alignment horizontal="left"/>
      <protection hidden="1"/>
    </xf>
    <xf numFmtId="0" fontId="2" fillId="9" borderId="1" xfId="0" applyFont="1" applyFill="1" applyBorder="1" applyProtection="1">
      <protection hidden="1"/>
    </xf>
    <xf numFmtId="0" fontId="0" fillId="9" borderId="1" xfId="0" applyFill="1" applyBorder="1" applyProtection="1">
      <protection hidden="1"/>
    </xf>
    <xf numFmtId="0" fontId="32" fillId="9" borderId="1" xfId="0" applyFont="1" applyFill="1" applyBorder="1" applyAlignment="1" applyProtection="1">
      <alignment horizontal="left" vertical="center" wrapText="1"/>
      <protection hidden="1"/>
    </xf>
    <xf numFmtId="0" fontId="0" fillId="9" borderId="14" xfId="0" applyFill="1" applyBorder="1" applyAlignment="1" applyProtection="1">
      <protection hidden="1"/>
    </xf>
    <xf numFmtId="0" fontId="0" fillId="9" borderId="3" xfId="0" applyFill="1" applyBorder="1" applyAlignment="1" applyProtection="1">
      <protection hidden="1"/>
    </xf>
    <xf numFmtId="0" fontId="0" fillId="9" borderId="15" xfId="0" applyFill="1" applyBorder="1" applyAlignment="1" applyProtection="1">
      <protection hidden="1"/>
    </xf>
    <xf numFmtId="0" fontId="0" fillId="12" borderId="1" xfId="0" applyFill="1" applyBorder="1" applyProtection="1">
      <protection hidden="1"/>
    </xf>
    <xf numFmtId="0" fontId="0" fillId="9" borderId="14" xfId="0" applyFill="1" applyBorder="1" applyAlignment="1" applyProtection="1">
      <alignment horizontal="center"/>
      <protection hidden="1"/>
    </xf>
    <xf numFmtId="0" fontId="0" fillId="9" borderId="15" xfId="0" applyFill="1" applyBorder="1" applyAlignment="1" applyProtection="1">
      <alignment horizontal="center"/>
      <protection hidden="1"/>
    </xf>
    <xf numFmtId="0" fontId="0" fillId="0" borderId="14" xfId="0" applyBorder="1" applyAlignment="1" applyProtection="1">
      <alignment horizontal="center"/>
      <protection hidden="1"/>
    </xf>
    <xf numFmtId="0" fontId="0" fillId="0" borderId="15" xfId="0" applyBorder="1" applyAlignment="1" applyProtection="1">
      <alignment horizontal="center"/>
      <protection hidden="1"/>
    </xf>
    <xf numFmtId="0" fontId="0" fillId="12" borderId="14" xfId="0" applyFill="1" applyBorder="1" applyAlignment="1" applyProtection="1">
      <alignment horizontal="center"/>
      <protection hidden="1"/>
    </xf>
    <xf numFmtId="0" fontId="0" fillId="12" borderId="3" xfId="0" applyFill="1" applyBorder="1" applyAlignment="1" applyProtection="1">
      <alignment horizontal="center"/>
      <protection hidden="1"/>
    </xf>
    <xf numFmtId="0" fontId="0" fillId="12" borderId="15" xfId="0" applyFill="1" applyBorder="1" applyAlignment="1" applyProtection="1">
      <alignment horizontal="center"/>
      <protection hidden="1"/>
    </xf>
    <xf numFmtId="0" fontId="0" fillId="0" borderId="3" xfId="0" applyBorder="1" applyAlignment="1" applyProtection="1">
      <alignment horizontal="center"/>
      <protection hidden="1"/>
    </xf>
    <xf numFmtId="0" fontId="0" fillId="3" borderId="1" xfId="0" applyFill="1" applyBorder="1" applyAlignment="1" applyProtection="1">
      <alignment horizontal="left"/>
      <protection hidden="1"/>
    </xf>
    <xf numFmtId="0" fontId="0" fillId="9" borderId="1" xfId="0" applyFill="1" applyBorder="1" applyAlignment="1" applyProtection="1">
      <alignment horizontal="left"/>
      <protection hidden="1"/>
    </xf>
    <xf numFmtId="0" fontId="9" fillId="0" borderId="1" xfId="0" applyFont="1" applyBorder="1" applyAlignment="1" applyProtection="1">
      <alignment horizontal="left" vertical="center" wrapText="1"/>
      <protection hidden="1"/>
    </xf>
    <xf numFmtId="0" fontId="33" fillId="12" borderId="3" xfId="0" applyFont="1" applyFill="1" applyBorder="1" applyAlignment="1" applyProtection="1">
      <alignment horizontal="center" vertical="center" wrapText="1"/>
      <protection locked="0" hidden="1"/>
    </xf>
    <xf numFmtId="0" fontId="0" fillId="3" borderId="14" xfId="0" applyFill="1" applyBorder="1" applyAlignment="1" applyProtection="1">
      <alignment horizontal="center"/>
      <protection hidden="1"/>
    </xf>
    <xf numFmtId="0" fontId="0" fillId="3" borderId="15" xfId="0" applyFill="1" applyBorder="1" applyAlignment="1" applyProtection="1">
      <alignment horizontal="center"/>
      <protection hidden="1"/>
    </xf>
    <xf numFmtId="0" fontId="16" fillId="11" borderId="2" xfId="0" applyFont="1" applyFill="1" applyBorder="1" applyAlignment="1" applyProtection="1">
      <alignment horizontal="center"/>
      <protection hidden="1"/>
    </xf>
    <xf numFmtId="0" fontId="0" fillId="12" borderId="14" xfId="0" applyFill="1" applyBorder="1" applyAlignment="1" applyProtection="1">
      <alignment horizontal="center"/>
      <protection locked="0" hidden="1"/>
    </xf>
    <xf numFmtId="0" fontId="0" fillId="12" borderId="3" xfId="0" applyFill="1" applyBorder="1" applyAlignment="1" applyProtection="1">
      <alignment horizontal="center"/>
      <protection locked="0" hidden="1"/>
    </xf>
    <xf numFmtId="0" fontId="0" fillId="12" borderId="15" xfId="0" applyFill="1" applyBorder="1" applyAlignment="1" applyProtection="1">
      <alignment horizontal="center"/>
      <protection locked="0" hidden="1"/>
    </xf>
    <xf numFmtId="0" fontId="0" fillId="12" borderId="1" xfId="0" applyFill="1" applyBorder="1" applyAlignment="1" applyProtection="1">
      <alignment horizontal="center"/>
      <protection locked="0" hidden="1"/>
    </xf>
    <xf numFmtId="0" fontId="27" fillId="9" borderId="14" xfId="0" applyFont="1" applyFill="1" applyBorder="1" applyAlignment="1" applyProtection="1">
      <alignment horizontal="left"/>
      <protection hidden="1"/>
    </xf>
    <xf numFmtId="0" fontId="27" fillId="9" borderId="3" xfId="0" applyFont="1" applyFill="1" applyBorder="1" applyAlignment="1" applyProtection="1">
      <alignment horizontal="left"/>
      <protection hidden="1"/>
    </xf>
    <xf numFmtId="0" fontId="27" fillId="9" borderId="15" xfId="0" applyFont="1" applyFill="1" applyBorder="1" applyAlignment="1" applyProtection="1">
      <alignment horizontal="left"/>
      <protection hidden="1"/>
    </xf>
    <xf numFmtId="0" fontId="32" fillId="9" borderId="1" xfId="0" applyFont="1" applyFill="1" applyBorder="1" applyAlignment="1" applyProtection="1">
      <alignment horizontal="left" vertical="center" wrapText="1"/>
      <protection hidden="1"/>
    </xf>
    <xf numFmtId="0" fontId="27" fillId="3" borderId="14" xfId="0" applyFont="1" applyFill="1" applyBorder="1" applyAlignment="1" applyProtection="1">
      <alignment horizontal="left"/>
      <protection hidden="1"/>
    </xf>
    <xf numFmtId="0" fontId="27" fillId="3" borderId="3" xfId="0" applyFont="1" applyFill="1" applyBorder="1" applyAlignment="1" applyProtection="1">
      <alignment horizontal="left"/>
      <protection hidden="1"/>
    </xf>
    <xf numFmtId="0" fontId="27" fillId="3" borderId="15" xfId="0" applyFont="1" applyFill="1" applyBorder="1" applyAlignment="1" applyProtection="1">
      <alignment horizontal="left"/>
      <protection hidden="1"/>
    </xf>
    <xf numFmtId="0" fontId="16" fillId="11" borderId="0" xfId="0" applyFont="1" applyFill="1" applyAlignment="1" applyProtection="1">
      <alignment horizontal="center"/>
      <protection hidden="1"/>
    </xf>
    <xf numFmtId="0" fontId="21" fillId="3" borderId="9" xfId="0" applyFont="1" applyFill="1" applyBorder="1" applyAlignment="1" applyProtection="1">
      <alignment horizontal="center" vertical="top"/>
      <protection hidden="1"/>
    </xf>
    <xf numFmtId="0" fontId="0" fillId="3" borderId="4" xfId="0" applyFill="1" applyBorder="1" applyAlignment="1" applyProtection="1">
      <alignment horizontal="center" vertical="top"/>
      <protection hidden="1"/>
    </xf>
    <xf numFmtId="0" fontId="0" fillId="3" borderId="8" xfId="0" applyFill="1" applyBorder="1" applyAlignment="1" applyProtection="1">
      <alignment horizontal="center" vertical="top"/>
      <protection hidden="1"/>
    </xf>
    <xf numFmtId="0" fontId="38" fillId="3" borderId="11" xfId="0" applyFont="1" applyFill="1" applyBorder="1" applyAlignment="1" applyProtection="1">
      <alignment horizontal="center" vertical="top"/>
      <protection hidden="1"/>
    </xf>
    <xf numFmtId="0" fontId="38" fillId="3" borderId="2" xfId="0" applyFont="1" applyFill="1" applyBorder="1" applyAlignment="1" applyProtection="1">
      <alignment horizontal="center" vertical="top"/>
      <protection hidden="1"/>
    </xf>
    <xf numFmtId="0" fontId="38" fillId="3" borderId="12" xfId="0" applyFont="1" applyFill="1" applyBorder="1" applyAlignment="1" applyProtection="1">
      <alignment horizontal="center" vertical="top"/>
      <protection hidden="1"/>
    </xf>
    <xf numFmtId="0" fontId="7" fillId="10" borderId="0" xfId="0" applyFont="1" applyFill="1" applyAlignment="1" applyProtection="1">
      <alignment horizontal="center" vertical="center"/>
      <protection hidden="1"/>
    </xf>
    <xf numFmtId="0" fontId="0" fillId="9" borderId="1" xfId="0" applyFill="1" applyBorder="1" applyAlignment="1" applyProtection="1">
      <alignment horizontal="left" vertical="center" wrapText="1"/>
      <protection hidden="1"/>
    </xf>
    <xf numFmtId="0" fontId="35" fillId="3" borderId="0" xfId="0" applyFont="1" applyFill="1" applyAlignment="1" applyProtection="1">
      <alignment horizontal="center"/>
      <protection hidden="1"/>
    </xf>
    <xf numFmtId="0" fontId="37" fillId="3" borderId="2" xfId="0" applyFont="1" applyFill="1" applyBorder="1" applyAlignment="1" applyProtection="1">
      <alignment horizontal="left"/>
      <protection hidden="1"/>
    </xf>
    <xf numFmtId="0" fontId="36" fillId="3" borderId="2" xfId="0" applyFont="1" applyFill="1" applyBorder="1" applyAlignment="1" applyProtection="1">
      <alignment horizontal="center"/>
      <protection hidden="1"/>
    </xf>
    <xf numFmtId="0" fontId="36" fillId="3" borderId="2" xfId="0" applyFont="1" applyFill="1" applyBorder="1" applyAlignment="1" applyProtection="1">
      <alignment horizontal="left"/>
      <protection hidden="1"/>
    </xf>
    <xf numFmtId="0" fontId="37" fillId="3" borderId="0" xfId="0" applyFont="1" applyFill="1" applyAlignment="1" applyProtection="1">
      <alignment horizontal="center"/>
      <protection hidden="1"/>
    </xf>
    <xf numFmtId="0" fontId="6" fillId="3" borderId="1" xfId="0" applyFont="1" applyFill="1" applyBorder="1" applyAlignment="1" applyProtection="1">
      <alignment horizontal="center"/>
      <protection hidden="1"/>
    </xf>
    <xf numFmtId="0" fontId="37" fillId="3" borderId="0" xfId="0" applyFont="1" applyFill="1" applyAlignment="1" applyProtection="1">
      <alignment horizontal="left"/>
      <protection hidden="1"/>
    </xf>
    <xf numFmtId="0" fontId="36" fillId="3" borderId="0" xfId="0" applyFont="1" applyFill="1" applyAlignment="1" applyProtection="1">
      <alignment horizontal="left"/>
      <protection hidden="1"/>
    </xf>
    <xf numFmtId="0" fontId="19" fillId="3" borderId="9" xfId="0" applyFont="1" applyFill="1" applyBorder="1" applyAlignment="1" applyProtection="1">
      <alignment horizontal="center" vertical="top" wrapText="1"/>
      <protection hidden="1"/>
    </xf>
    <xf numFmtId="0" fontId="19" fillId="3" borderId="4" xfId="0" applyFont="1" applyFill="1" applyBorder="1" applyAlignment="1" applyProtection="1">
      <alignment horizontal="center" vertical="top" wrapText="1"/>
      <protection hidden="1"/>
    </xf>
    <xf numFmtId="0" fontId="19" fillId="3" borderId="11" xfId="0" applyFont="1" applyFill="1" applyBorder="1" applyAlignment="1" applyProtection="1">
      <alignment horizontal="center" vertical="top" wrapText="1"/>
      <protection hidden="1"/>
    </xf>
    <xf numFmtId="0" fontId="19" fillId="3" borderId="2" xfId="0" applyFont="1" applyFill="1" applyBorder="1" applyAlignment="1" applyProtection="1">
      <alignment horizontal="center" vertical="top" wrapText="1"/>
      <protection hidden="1"/>
    </xf>
    <xf numFmtId="0" fontId="2" fillId="3" borderId="1" xfId="0" applyFont="1" applyFill="1" applyBorder="1" applyAlignment="1" applyProtection="1">
      <alignment horizontal="center"/>
      <protection hidden="1"/>
    </xf>
    <xf numFmtId="0" fontId="7" fillId="7" borderId="0" xfId="0" applyFont="1" applyFill="1" applyAlignment="1" applyProtection="1">
      <alignment horizontal="center"/>
      <protection hidden="1"/>
    </xf>
    <xf numFmtId="0" fontId="0" fillId="3" borderId="6" xfId="0" applyFill="1" applyBorder="1" applyAlignment="1" applyProtection="1">
      <alignment horizontal="center" vertical="center" wrapText="1"/>
      <protection hidden="1"/>
    </xf>
    <xf numFmtId="0" fontId="0" fillId="3" borderId="5" xfId="0" applyFill="1" applyBorder="1" applyAlignment="1" applyProtection="1">
      <alignment horizontal="center" vertical="center" wrapText="1"/>
      <protection hidden="1"/>
    </xf>
    <xf numFmtId="0" fontId="19" fillId="3" borderId="14" xfId="0" applyFont="1" applyFill="1" applyBorder="1" applyAlignment="1" applyProtection="1">
      <alignment horizontal="center" wrapText="1"/>
      <protection hidden="1"/>
    </xf>
    <xf numFmtId="0" fontId="19" fillId="3" borderId="3" xfId="0" applyFont="1" applyFill="1" applyBorder="1" applyAlignment="1" applyProtection="1">
      <alignment horizontal="center" wrapText="1"/>
      <protection hidden="1"/>
    </xf>
    <xf numFmtId="0" fontId="19" fillId="3" borderId="15" xfId="0" applyFont="1" applyFill="1" applyBorder="1" applyAlignment="1" applyProtection="1">
      <alignment horizontal="center" wrapText="1"/>
      <protection hidden="1"/>
    </xf>
    <xf numFmtId="0" fontId="0" fillId="2" borderId="14" xfId="0" applyFill="1" applyBorder="1" applyAlignment="1" applyProtection="1">
      <alignment horizontal="center" wrapText="1"/>
      <protection locked="0" hidden="1"/>
    </xf>
    <xf numFmtId="0" fontId="0" fillId="2" borderId="15" xfId="0" applyFill="1" applyBorder="1" applyAlignment="1" applyProtection="1">
      <alignment horizontal="center" wrapText="1"/>
      <protection locked="0" hidden="1"/>
    </xf>
    <xf numFmtId="0" fontId="22" fillId="3" borderId="1" xfId="0" applyFont="1" applyFill="1" applyBorder="1" applyAlignment="1">
      <alignment horizontal="center" vertical="center"/>
    </xf>
    <xf numFmtId="0" fontId="22" fillId="9" borderId="1" xfId="0" applyFont="1" applyFill="1" applyBorder="1" applyAlignment="1">
      <alignment horizontal="left"/>
    </xf>
    <xf numFmtId="0" fontId="0" fillId="5" borderId="1" xfId="0" applyFill="1" applyBorder="1" applyAlignment="1">
      <alignment horizontal="left"/>
    </xf>
    <xf numFmtId="0" fontId="0" fillId="0" borderId="1" xfId="0" applyBorder="1" applyAlignment="1">
      <alignment horizontal="left"/>
    </xf>
    <xf numFmtId="0" fontId="0" fillId="3" borderId="1" xfId="0" applyFill="1" applyBorder="1" applyAlignment="1">
      <alignment horizontal="right" vertical="center"/>
    </xf>
    <xf numFmtId="0" fontId="29" fillId="9" borderId="0" xfId="0" applyFont="1" applyFill="1" applyAlignment="1">
      <alignment horizontal="center" wrapText="1"/>
    </xf>
    <xf numFmtId="0" fontId="7" fillId="11" borderId="0" xfId="0" applyFont="1" applyFill="1" applyAlignment="1">
      <alignment horizontal="center"/>
    </xf>
    <xf numFmtId="0" fontId="0" fillId="3" borderId="1" xfId="0" applyFill="1" applyBorder="1" applyAlignment="1">
      <alignment horizontal="left"/>
    </xf>
    <xf numFmtId="0" fontId="22" fillId="3" borderId="1" xfId="0" applyFont="1" applyFill="1" applyBorder="1" applyAlignment="1">
      <alignment horizontal="left" vertical="center"/>
    </xf>
    <xf numFmtId="0" fontId="7" fillId="11" borderId="2" xfId="0" applyFont="1" applyFill="1" applyBorder="1" applyAlignment="1">
      <alignment horizontal="center"/>
    </xf>
    <xf numFmtId="0" fontId="0" fillId="3" borderId="6" xfId="0" applyFill="1" applyBorder="1" applyAlignment="1">
      <alignment horizontal="right" vertical="center"/>
    </xf>
    <xf numFmtId="0" fontId="0" fillId="3" borderId="5" xfId="0" applyFill="1" applyBorder="1" applyAlignment="1">
      <alignment horizontal="right" vertical="center"/>
    </xf>
    <xf numFmtId="0" fontId="0" fillId="9" borderId="1" xfId="0" applyFill="1" applyBorder="1" applyAlignment="1">
      <alignment horizontal="left"/>
    </xf>
    <xf numFmtId="0" fontId="0" fillId="3" borderId="9" xfId="0" applyFill="1" applyBorder="1" applyAlignment="1">
      <alignment horizontal="left"/>
    </xf>
    <xf numFmtId="0" fontId="0" fillId="3" borderId="4" xfId="0" applyFill="1" applyBorder="1" applyAlignment="1">
      <alignment horizontal="left"/>
    </xf>
    <xf numFmtId="0" fontId="0" fillId="3" borderId="8" xfId="0" applyFill="1" applyBorder="1" applyAlignment="1">
      <alignment horizontal="left"/>
    </xf>
    <xf numFmtId="0" fontId="0" fillId="3" borderId="11" xfId="0" applyFill="1" applyBorder="1" applyAlignment="1">
      <alignment horizontal="left"/>
    </xf>
    <xf numFmtId="0" fontId="0" fillId="3" borderId="2" xfId="0" applyFill="1" applyBorder="1" applyAlignment="1">
      <alignment horizontal="left"/>
    </xf>
    <xf numFmtId="0" fontId="0" fillId="3" borderId="12" xfId="0" applyFill="1" applyBorder="1" applyAlignment="1">
      <alignment horizontal="left"/>
    </xf>
    <xf numFmtId="0" fontId="0" fillId="9" borderId="5" xfId="0" applyFill="1" applyBorder="1" applyAlignment="1">
      <alignment horizontal="left"/>
    </xf>
    <xf numFmtId="0" fontId="12" fillId="0" borderId="1" xfId="0" applyFont="1" applyBorder="1" applyAlignment="1">
      <alignment horizontal="left"/>
    </xf>
    <xf numFmtId="0" fontId="22" fillId="3" borderId="14" xfId="0" applyFont="1" applyFill="1" applyBorder="1" applyAlignment="1">
      <alignment horizontal="center" vertical="center"/>
    </xf>
    <xf numFmtId="0" fontId="22" fillId="9" borderId="1" xfId="0" applyFont="1" applyFill="1" applyBorder="1" applyAlignment="1">
      <alignment horizontal="center" vertical="center"/>
    </xf>
    <xf numFmtId="0" fontId="0" fillId="9" borderId="14" xfId="0" applyFill="1" applyBorder="1" applyAlignment="1" applyProtection="1">
      <alignment horizontal="left"/>
      <protection hidden="1"/>
    </xf>
    <xf numFmtId="0" fontId="0" fillId="9" borderId="3" xfId="0" applyFill="1" applyBorder="1" applyAlignment="1" applyProtection="1">
      <alignment horizontal="left"/>
      <protection hidden="1"/>
    </xf>
    <xf numFmtId="0" fontId="0" fillId="9" borderId="15" xfId="0" applyFill="1" applyBorder="1" applyAlignment="1" applyProtection="1">
      <alignment horizontal="left"/>
      <protection hidden="1"/>
    </xf>
    <xf numFmtId="0" fontId="0" fillId="3" borderId="14" xfId="0" applyFill="1" applyBorder="1" applyAlignment="1" applyProtection="1">
      <alignment horizontal="left"/>
      <protection hidden="1"/>
    </xf>
    <xf numFmtId="0" fontId="0" fillId="3" borderId="3" xfId="0" applyFill="1" applyBorder="1" applyAlignment="1" applyProtection="1">
      <alignment horizontal="left"/>
      <protection hidden="1"/>
    </xf>
    <xf numFmtId="0" fontId="0" fillId="3" borderId="15" xfId="0" applyFill="1" applyBorder="1" applyAlignment="1" applyProtection="1">
      <alignment horizontal="left"/>
      <protection hidden="1"/>
    </xf>
    <xf numFmtId="0" fontId="22" fillId="11" borderId="14" xfId="0" applyFont="1" applyFill="1" applyBorder="1" applyAlignment="1" applyProtection="1">
      <alignment horizontal="center" vertical="center"/>
      <protection hidden="1"/>
    </xf>
    <xf numFmtId="0" fontId="22" fillId="11" borderId="3" xfId="0" applyFont="1" applyFill="1" applyBorder="1" applyAlignment="1" applyProtection="1">
      <alignment horizontal="center" vertical="center"/>
      <protection hidden="1"/>
    </xf>
    <xf numFmtId="0" fontId="22" fillId="11" borderId="15" xfId="0" applyFont="1" applyFill="1" applyBorder="1" applyAlignment="1" applyProtection="1">
      <alignment horizontal="center" vertical="center"/>
      <protection hidden="1"/>
    </xf>
    <xf numFmtId="0" fontId="22" fillId="3" borderId="1" xfId="0" applyFont="1" applyFill="1" applyBorder="1" applyAlignment="1" applyProtection="1">
      <alignment horizontal="center" vertical="center"/>
      <protection hidden="1"/>
    </xf>
    <xf numFmtId="0" fontId="0" fillId="8" borderId="6" xfId="0" applyFill="1" applyBorder="1" applyAlignment="1" applyProtection="1">
      <alignment horizontal="right" vertical="center"/>
      <protection locked="0" hidden="1"/>
    </xf>
    <xf numFmtId="0" fontId="0" fillId="8" borderId="5" xfId="0" applyFill="1" applyBorder="1" applyAlignment="1" applyProtection="1">
      <alignment horizontal="right" vertical="center"/>
      <protection locked="0" hidden="1"/>
    </xf>
    <xf numFmtId="0" fontId="0" fillId="3" borderId="1" xfId="0" applyFill="1" applyBorder="1" applyAlignment="1" applyProtection="1">
      <alignment horizontal="right"/>
      <protection hidden="1"/>
    </xf>
    <xf numFmtId="0" fontId="22" fillId="9" borderId="6" xfId="0" applyFont="1" applyFill="1" applyBorder="1" applyAlignment="1">
      <alignment horizontal="left"/>
    </xf>
    <xf numFmtId="0" fontId="0" fillId="3" borderId="0" xfId="0" applyFill="1" applyBorder="1" applyAlignment="1" applyProtection="1">
      <alignment horizontal="center" vertical="center" textRotation="90"/>
      <protection hidden="1"/>
    </xf>
    <xf numFmtId="0" fontId="14" fillId="3" borderId="0" xfId="0" applyFont="1" applyFill="1" applyBorder="1" applyAlignment="1" applyProtection="1">
      <alignment horizontal="center"/>
      <protection hidden="1"/>
    </xf>
    <xf numFmtId="0" fontId="12" fillId="3" borderId="0" xfId="0" applyFont="1" applyFill="1" applyBorder="1" applyAlignment="1" applyProtection="1">
      <alignment horizontal="center"/>
      <protection hidden="1"/>
    </xf>
    <xf numFmtId="0" fontId="8" fillId="3" borderId="0" xfId="0" applyFont="1" applyFill="1" applyBorder="1" applyAlignment="1" applyProtection="1">
      <alignment horizontal="center"/>
      <protection hidden="1"/>
    </xf>
    <xf numFmtId="0" fontId="8" fillId="3" borderId="0" xfId="0" applyFont="1" applyFill="1" applyBorder="1" applyAlignment="1" applyProtection="1">
      <alignment horizontal="center" vertical="center"/>
      <protection hidden="1"/>
    </xf>
    <xf numFmtId="0" fontId="14" fillId="3" borderId="0" xfId="0" applyFont="1" applyFill="1" applyBorder="1" applyAlignment="1" applyProtection="1">
      <alignment horizontal="left"/>
      <protection hidden="1"/>
    </xf>
    <xf numFmtId="0" fontId="8" fillId="3" borderId="0" xfId="0" applyFont="1" applyFill="1" applyBorder="1" applyAlignment="1" applyProtection="1">
      <alignment horizontal="left"/>
      <protection locked="0" hidden="1"/>
    </xf>
    <xf numFmtId="0" fontId="0" fillId="0" borderId="14" xfId="0" applyBorder="1" applyAlignment="1" applyProtection="1">
      <alignment horizontal="left"/>
      <protection hidden="1"/>
    </xf>
    <xf numFmtId="0" fontId="0" fillId="0" borderId="3" xfId="0" applyBorder="1" applyAlignment="1" applyProtection="1">
      <alignment horizontal="left"/>
      <protection hidden="1"/>
    </xf>
    <xf numFmtId="0" fontId="0" fillId="0" borderId="15" xfId="0" applyBorder="1" applyAlignment="1" applyProtection="1">
      <alignment horizontal="left"/>
      <protection hidden="1"/>
    </xf>
    <xf numFmtId="0" fontId="0" fillId="0" borderId="1" xfId="0" applyBorder="1" applyAlignment="1" applyProtection="1">
      <alignment horizontal="center" wrapText="1"/>
      <protection hidden="1"/>
    </xf>
    <xf numFmtId="0" fontId="0" fillId="0" borderId="1" xfId="0" applyBorder="1" applyAlignment="1" applyProtection="1">
      <alignment horizontal="center" vertical="top" wrapText="1"/>
      <protection hidden="1"/>
    </xf>
    <xf numFmtId="0" fontId="24" fillId="0" borderId="0" xfId="0" applyFont="1" applyAlignment="1" applyProtection="1">
      <alignment horizontal="center"/>
      <protection hidden="1"/>
    </xf>
    <xf numFmtId="0" fontId="0" fillId="3" borderId="1" xfId="0" applyFill="1" applyBorder="1" applyAlignment="1" applyProtection="1">
      <alignment horizontal="center"/>
      <protection hidden="1"/>
    </xf>
    <xf numFmtId="0" fontId="0" fillId="5" borderId="1" xfId="0" applyFill="1" applyBorder="1" applyAlignment="1" applyProtection="1">
      <alignment horizontal="center"/>
      <protection locked="0" hidden="1"/>
    </xf>
    <xf numFmtId="0" fontId="0" fillId="3" borderId="9" xfId="0" applyFill="1" applyBorder="1" applyAlignment="1" applyProtection="1">
      <alignment horizontal="center"/>
      <protection hidden="1"/>
    </xf>
    <xf numFmtId="0" fontId="0" fillId="3" borderId="4" xfId="0" applyFill="1" applyBorder="1" applyAlignment="1" applyProtection="1">
      <alignment horizontal="center"/>
      <protection hidden="1"/>
    </xf>
    <xf numFmtId="0" fontId="0" fillId="3" borderId="8" xfId="0" applyFill="1" applyBorder="1" applyAlignment="1" applyProtection="1">
      <alignment horizontal="center"/>
      <protection hidden="1"/>
    </xf>
    <xf numFmtId="0" fontId="0" fillId="0" borderId="10" xfId="0" applyBorder="1" applyAlignment="1" applyProtection="1">
      <alignment horizontal="left"/>
      <protection hidden="1"/>
    </xf>
    <xf numFmtId="0" fontId="0" fillId="0" borderId="0" xfId="0" applyBorder="1" applyAlignment="1" applyProtection="1">
      <alignment horizontal="left"/>
      <protection hidden="1"/>
    </xf>
    <xf numFmtId="0" fontId="0" fillId="0" borderId="7" xfId="0" applyBorder="1" applyAlignment="1" applyProtection="1">
      <alignment horizontal="left"/>
      <protection hidden="1"/>
    </xf>
    <xf numFmtId="0" fontId="0" fillId="0" borderId="11" xfId="0" applyBorder="1" applyAlignment="1" applyProtection="1">
      <alignment horizontal="left"/>
      <protection hidden="1"/>
    </xf>
    <xf numFmtId="0" fontId="0" fillId="0" borderId="2" xfId="0" applyBorder="1" applyAlignment="1" applyProtection="1">
      <alignment horizontal="left"/>
      <protection hidden="1"/>
    </xf>
    <xf numFmtId="0" fontId="0" fillId="0" borderId="12" xfId="0" applyBorder="1" applyAlignment="1" applyProtection="1">
      <alignment horizontal="left"/>
      <protection hidden="1"/>
    </xf>
    <xf numFmtId="0" fontId="0" fillId="0" borderId="1" xfId="0" applyBorder="1" applyAlignment="1" applyProtection="1">
      <alignment horizontal="center"/>
      <protection hidden="1"/>
    </xf>
    <xf numFmtId="14" fontId="5" fillId="0" borderId="1" xfId="0" applyNumberFormat="1" applyFont="1" applyBorder="1" applyAlignment="1" applyProtection="1">
      <alignment horizontal="center" vertical="center"/>
      <protection hidden="1"/>
    </xf>
    <xf numFmtId="0" fontId="5" fillId="0" borderId="1" xfId="0" applyFont="1"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25" fillId="0" borderId="0" xfId="0" applyFont="1" applyAlignment="1" applyProtection="1">
      <alignment horizontal="center"/>
      <protection hidden="1"/>
    </xf>
    <xf numFmtId="0" fontId="26" fillId="0" borderId="0" xfId="0" applyFont="1" applyAlignment="1" applyProtection="1">
      <alignment horizontal="center"/>
      <protection hidden="1"/>
    </xf>
    <xf numFmtId="0" fontId="0" fillId="0" borderId="8" xfId="0" applyBorder="1" applyAlignment="1" applyProtection="1">
      <alignment horizontal="center"/>
      <protection hidden="1"/>
    </xf>
    <xf numFmtId="0" fontId="0" fillId="0" borderId="6" xfId="0" applyBorder="1" applyAlignment="1" applyProtection="1">
      <alignment horizontal="center"/>
      <protection hidden="1"/>
    </xf>
    <xf numFmtId="0" fontId="0" fillId="3" borderId="10" xfId="0" applyFill="1" applyBorder="1" applyAlignment="1" applyProtection="1">
      <alignment horizontal="left"/>
      <protection hidden="1"/>
    </xf>
    <xf numFmtId="0" fontId="0" fillId="3" borderId="0" xfId="0" applyFill="1" applyBorder="1" applyAlignment="1" applyProtection="1">
      <alignment horizontal="left"/>
      <protection hidden="1"/>
    </xf>
    <xf numFmtId="0" fontId="0" fillId="3" borderId="11" xfId="0" applyFill="1" applyBorder="1" applyAlignment="1" applyProtection="1">
      <alignment horizontal="left"/>
      <protection hidden="1"/>
    </xf>
    <xf numFmtId="0" fontId="0" fillId="3" borderId="2" xfId="0" applyFill="1" applyBorder="1" applyAlignment="1" applyProtection="1">
      <alignment horizontal="left"/>
      <protection hidden="1"/>
    </xf>
    <xf numFmtId="0" fontId="0" fillId="3" borderId="12" xfId="0" applyFill="1" applyBorder="1" applyAlignment="1" applyProtection="1">
      <alignment horizontal="left"/>
      <protection hidden="1"/>
    </xf>
    <xf numFmtId="0" fontId="0" fillId="3" borderId="9" xfId="0" applyFill="1" applyBorder="1" applyAlignment="1" applyProtection="1">
      <alignment horizontal="left"/>
      <protection hidden="1"/>
    </xf>
    <xf numFmtId="0" fontId="0" fillId="3" borderId="4" xfId="0" applyFill="1" applyBorder="1" applyAlignment="1" applyProtection="1">
      <alignment horizontal="left"/>
      <protection hidden="1"/>
    </xf>
    <xf numFmtId="0" fontId="0" fillId="3" borderId="8" xfId="0" applyFill="1" applyBorder="1" applyAlignment="1" applyProtection="1">
      <alignment horizontal="left"/>
      <protection hidden="1"/>
    </xf>
    <xf numFmtId="0" fontId="0" fillId="0" borderId="5" xfId="0" applyBorder="1" applyAlignment="1" applyProtection="1">
      <alignment horizontal="center"/>
      <protection hidden="1"/>
    </xf>
    <xf numFmtId="0" fontId="0" fillId="3" borderId="0" xfId="0" applyFill="1" applyBorder="1" applyAlignment="1" applyProtection="1">
      <alignment horizontal="left"/>
      <protection locked="0" hidden="1"/>
    </xf>
    <xf numFmtId="0" fontId="5" fillId="0" borderId="13" xfId="0" applyFont="1" applyBorder="1" applyAlignment="1" applyProtection="1">
      <alignment horizontal="center" wrapText="1"/>
      <protection hidden="1"/>
    </xf>
    <xf numFmtId="0" fontId="0" fillId="0" borderId="0" xfId="0" applyBorder="1" applyAlignment="1" applyProtection="1">
      <alignment horizontal="center"/>
      <protection hidden="1"/>
    </xf>
    <xf numFmtId="0" fontId="0" fillId="0" borderId="7" xfId="0" applyBorder="1" applyAlignment="1" applyProtection="1">
      <alignment horizontal="center"/>
      <protection hidden="1"/>
    </xf>
    <xf numFmtId="0" fontId="0" fillId="3" borderId="0" xfId="0" applyFill="1" applyBorder="1" applyAlignment="1" applyProtection="1">
      <alignment horizontal="right"/>
      <protection hidden="1"/>
    </xf>
    <xf numFmtId="0" fontId="0" fillId="3" borderId="7" xfId="0" applyFill="1" applyBorder="1" applyAlignment="1" applyProtection="1">
      <alignment horizontal="right"/>
      <protection hidden="1"/>
    </xf>
  </cellXfs>
  <cellStyles count="2">
    <cellStyle name="Hyperlink" xfId="1" builtinId="8"/>
    <cellStyle name="Normal" xfId="0" builtinId="0"/>
  </cellStyles>
  <dxfs count="0"/>
  <tableStyles count="0" defaultTableStyle="TableStyleMedium9" defaultPivotStyle="PivotStyleLight16"/>
  <colors>
    <mruColors>
      <color rgb="FFFFFF66"/>
      <color rgb="FFFFFFCC"/>
      <color rgb="FFFFFF99"/>
      <color rgb="FF4D32F2"/>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Naresh%20Jangra\MS%20Excel%20Files\NEW%20SALARY%20STATEMENT%20&amp;%20TAX.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ersonal Details"/>
      <sheetName val="Salary Statement"/>
      <sheetName val="Calculation of Income TAX"/>
      <sheetName val="Sheet1"/>
    </sheetNames>
    <sheetDataSet>
      <sheetData sheetId="0">
        <row r="16">
          <cell r="H16">
            <v>1</v>
          </cell>
          <cell r="I16" t="str">
            <v>1st</v>
          </cell>
          <cell r="K16">
            <v>1</v>
          </cell>
          <cell r="L16" t="str">
            <v>January</v>
          </cell>
        </row>
        <row r="17">
          <cell r="H17">
            <v>2</v>
          </cell>
          <cell r="I17" t="str">
            <v>2nd</v>
          </cell>
          <cell r="K17">
            <v>2</v>
          </cell>
          <cell r="L17" t="str">
            <v>February</v>
          </cell>
        </row>
        <row r="18">
          <cell r="H18">
            <v>3</v>
          </cell>
          <cell r="I18" t="str">
            <v>3rd</v>
          </cell>
          <cell r="K18">
            <v>3</v>
          </cell>
          <cell r="L18" t="str">
            <v>March</v>
          </cell>
        </row>
        <row r="19">
          <cell r="H19">
            <v>4</v>
          </cell>
          <cell r="I19" t="str">
            <v>4th</v>
          </cell>
          <cell r="K19">
            <v>4</v>
          </cell>
          <cell r="L19" t="str">
            <v>April</v>
          </cell>
        </row>
        <row r="20">
          <cell r="H20">
            <v>5</v>
          </cell>
          <cell r="I20" t="str">
            <v>5th</v>
          </cell>
          <cell r="K20">
            <v>5</v>
          </cell>
          <cell r="L20" t="str">
            <v>May</v>
          </cell>
        </row>
        <row r="21">
          <cell r="H21">
            <v>6</v>
          </cell>
          <cell r="I21" t="str">
            <v>6th</v>
          </cell>
          <cell r="K21">
            <v>6</v>
          </cell>
          <cell r="L21" t="str">
            <v>June</v>
          </cell>
        </row>
        <row r="22">
          <cell r="H22">
            <v>7</v>
          </cell>
          <cell r="I22" t="str">
            <v>7th</v>
          </cell>
          <cell r="K22">
            <v>7</v>
          </cell>
          <cell r="L22" t="str">
            <v>July</v>
          </cell>
        </row>
        <row r="23">
          <cell r="H23">
            <v>8</v>
          </cell>
          <cell r="I23" t="str">
            <v>8th</v>
          </cell>
          <cell r="K23">
            <v>8</v>
          </cell>
          <cell r="L23" t="str">
            <v>August</v>
          </cell>
        </row>
        <row r="24">
          <cell r="H24">
            <v>9</v>
          </cell>
          <cell r="I24" t="str">
            <v>9th</v>
          </cell>
          <cell r="K24">
            <v>9</v>
          </cell>
          <cell r="L24" t="str">
            <v>September</v>
          </cell>
        </row>
        <row r="25">
          <cell r="H25">
            <v>10</v>
          </cell>
          <cell r="I25" t="str">
            <v>10th</v>
          </cell>
          <cell r="K25">
            <v>10</v>
          </cell>
          <cell r="L25" t="str">
            <v>October</v>
          </cell>
        </row>
        <row r="26">
          <cell r="H26">
            <v>11</v>
          </cell>
          <cell r="I26" t="str">
            <v>11th</v>
          </cell>
          <cell r="K26">
            <v>11</v>
          </cell>
          <cell r="L26" t="str">
            <v>November</v>
          </cell>
        </row>
        <row r="27">
          <cell r="H27">
            <v>12</v>
          </cell>
          <cell r="I27" t="str">
            <v>12th</v>
          </cell>
          <cell r="K27">
            <v>12</v>
          </cell>
          <cell r="L27" t="str">
            <v>December</v>
          </cell>
        </row>
        <row r="28">
          <cell r="H28">
            <v>13</v>
          </cell>
          <cell r="I28" t="str">
            <v>13th</v>
          </cell>
        </row>
        <row r="29">
          <cell r="H29">
            <v>14</v>
          </cell>
          <cell r="I29" t="str">
            <v>14th</v>
          </cell>
        </row>
        <row r="30">
          <cell r="H30">
            <v>15</v>
          </cell>
          <cell r="I30" t="str">
            <v>15th</v>
          </cell>
        </row>
        <row r="31">
          <cell r="H31">
            <v>16</v>
          </cell>
          <cell r="I31" t="str">
            <v>16th</v>
          </cell>
        </row>
        <row r="32">
          <cell r="H32">
            <v>17</v>
          </cell>
          <cell r="I32" t="str">
            <v>17th</v>
          </cell>
        </row>
        <row r="33">
          <cell r="H33">
            <v>18</v>
          </cell>
          <cell r="I33" t="str">
            <v>18th</v>
          </cell>
        </row>
        <row r="34">
          <cell r="H34">
            <v>19</v>
          </cell>
          <cell r="I34" t="str">
            <v>19th</v>
          </cell>
        </row>
        <row r="35">
          <cell r="H35">
            <v>20</v>
          </cell>
          <cell r="I35" t="str">
            <v>20th</v>
          </cell>
        </row>
        <row r="36">
          <cell r="H36">
            <v>21</v>
          </cell>
          <cell r="I36" t="str">
            <v>21st</v>
          </cell>
        </row>
        <row r="37">
          <cell r="H37">
            <v>22</v>
          </cell>
          <cell r="I37" t="str">
            <v>22nd</v>
          </cell>
        </row>
        <row r="38">
          <cell r="H38">
            <v>23</v>
          </cell>
          <cell r="I38" t="str">
            <v>23rd</v>
          </cell>
        </row>
        <row r="39">
          <cell r="H39">
            <v>24</v>
          </cell>
          <cell r="I39" t="str">
            <v>24th</v>
          </cell>
        </row>
        <row r="40">
          <cell r="H40">
            <v>25</v>
          </cell>
          <cell r="I40" t="str">
            <v>25th</v>
          </cell>
        </row>
        <row r="41">
          <cell r="H41">
            <v>26</v>
          </cell>
          <cell r="I41" t="str">
            <v>26th</v>
          </cell>
        </row>
        <row r="42">
          <cell r="H42">
            <v>27</v>
          </cell>
          <cell r="I42" t="str">
            <v>27th</v>
          </cell>
        </row>
        <row r="43">
          <cell r="H43">
            <v>28</v>
          </cell>
          <cell r="I43" t="str">
            <v>28th</v>
          </cell>
        </row>
        <row r="44">
          <cell r="H44">
            <v>29</v>
          </cell>
          <cell r="I44" t="str">
            <v>29th</v>
          </cell>
        </row>
        <row r="45">
          <cell r="H45">
            <v>30</v>
          </cell>
          <cell r="I45" t="str">
            <v>30th</v>
          </cell>
        </row>
        <row r="46">
          <cell r="H46">
            <v>31</v>
          </cell>
          <cell r="I46" t="str">
            <v>31st</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dimension ref="A1:R65"/>
  <sheetViews>
    <sheetView tabSelected="1" workbookViewId="0">
      <selection activeCell="M53" sqref="M53"/>
    </sheetView>
  </sheetViews>
  <sheetFormatPr defaultColWidth="0" defaultRowHeight="15" zeroHeight="1"/>
  <cols>
    <col min="1" max="4" width="9.140625" style="1" customWidth="1"/>
    <col min="5" max="5" width="12.85546875" style="1" bestFit="1" customWidth="1"/>
    <col min="6" max="6" width="9.140625" style="1" customWidth="1"/>
    <col min="7" max="7" width="3.5703125" style="1" customWidth="1"/>
    <col min="8" max="8" width="3.5703125" style="1" hidden="1" customWidth="1"/>
    <col min="9" max="9" width="3.28515625" style="1" hidden="1" customWidth="1"/>
    <col min="10" max="10" width="3.7109375" style="1" hidden="1" customWidth="1"/>
    <col min="11" max="17" width="9.140625" style="1" customWidth="1"/>
    <col min="18" max="18" width="10.7109375" style="1" customWidth="1"/>
    <col min="19" max="16384" width="9.140625" style="1" hidden="1"/>
  </cols>
  <sheetData>
    <row r="1" spans="1:18" ht="26.25" customHeight="1">
      <c r="A1" s="195" t="s">
        <v>363</v>
      </c>
      <c r="B1" s="195"/>
      <c r="C1" s="195"/>
      <c r="D1" s="195"/>
      <c r="E1" s="195"/>
      <c r="F1" s="195"/>
      <c r="G1" s="195"/>
      <c r="H1" s="195"/>
      <c r="I1" s="195"/>
      <c r="J1" s="195"/>
      <c r="K1" s="195"/>
      <c r="L1" s="195"/>
      <c r="M1" s="195"/>
      <c r="N1" s="195"/>
      <c r="O1" s="195"/>
      <c r="P1" s="195"/>
      <c r="Q1" s="195"/>
      <c r="R1" s="195"/>
    </row>
    <row r="2" spans="1:18" s="156" customFormat="1" ht="20.100000000000001" customHeight="1">
      <c r="A2" s="196" t="s">
        <v>394</v>
      </c>
      <c r="B2" s="196"/>
      <c r="C2" s="196"/>
      <c r="D2" s="196"/>
      <c r="E2" s="196"/>
      <c r="F2" s="196"/>
      <c r="G2" s="196"/>
      <c r="H2" s="196"/>
      <c r="I2" s="196"/>
      <c r="J2" s="196"/>
      <c r="K2" s="196"/>
      <c r="L2" s="196"/>
      <c r="M2" s="196"/>
      <c r="N2" s="196"/>
      <c r="O2" s="196"/>
      <c r="P2" s="196"/>
      <c r="Q2" s="196"/>
      <c r="R2" s="196"/>
    </row>
    <row r="3" spans="1:18" s="156" customFormat="1" ht="20.100000000000001" customHeight="1">
      <c r="A3" s="196"/>
      <c r="B3" s="196"/>
      <c r="C3" s="196"/>
      <c r="D3" s="196"/>
      <c r="E3" s="196"/>
      <c r="F3" s="196"/>
      <c r="G3" s="196"/>
      <c r="H3" s="196"/>
      <c r="I3" s="196"/>
      <c r="J3" s="196"/>
      <c r="K3" s="196"/>
      <c r="L3" s="196"/>
      <c r="M3" s="196"/>
      <c r="N3" s="196"/>
      <c r="O3" s="196"/>
      <c r="P3" s="196"/>
      <c r="Q3" s="196"/>
      <c r="R3" s="196"/>
    </row>
    <row r="4" spans="1:18" s="156" customFormat="1" ht="20.100000000000001" customHeight="1">
      <c r="A4" s="184" t="s">
        <v>364</v>
      </c>
      <c r="B4" s="184"/>
      <c r="C4" s="184"/>
      <c r="D4" s="184"/>
      <c r="E4" s="184"/>
      <c r="F4" s="184"/>
      <c r="G4" s="184"/>
      <c r="H4" s="184"/>
      <c r="I4" s="184"/>
      <c r="J4" s="184"/>
      <c r="K4" s="184"/>
      <c r="L4" s="184"/>
      <c r="M4" s="184"/>
      <c r="N4" s="184"/>
      <c r="O4" s="184"/>
      <c r="P4" s="184"/>
      <c r="Q4" s="184"/>
      <c r="R4" s="184"/>
    </row>
    <row r="5" spans="1:18" s="184" customFormat="1" ht="20.100000000000001" customHeight="1">
      <c r="A5" s="184" t="s">
        <v>393</v>
      </c>
    </row>
    <row r="6" spans="1:18" s="157" customFormat="1" ht="20.100000000000001" customHeight="1">
      <c r="A6" s="184" t="s">
        <v>392</v>
      </c>
      <c r="B6" s="184"/>
      <c r="C6" s="184"/>
      <c r="D6" s="184"/>
      <c r="E6" s="184"/>
      <c r="F6" s="184"/>
      <c r="G6" s="184"/>
      <c r="H6" s="184"/>
      <c r="I6" s="184"/>
      <c r="J6" s="184"/>
      <c r="K6" s="184"/>
      <c r="L6" s="184"/>
      <c r="M6" s="184"/>
      <c r="N6" s="184"/>
      <c r="O6" s="184"/>
      <c r="P6" s="184"/>
      <c r="Q6" s="184"/>
      <c r="R6" s="184"/>
    </row>
    <row r="7" spans="1:18" s="2" customFormat="1" ht="18.75">
      <c r="A7" s="189" t="s">
        <v>396</v>
      </c>
      <c r="B7" s="190"/>
      <c r="C7" s="190"/>
      <c r="D7" s="190"/>
      <c r="E7" s="190"/>
      <c r="F7" s="190"/>
      <c r="G7" s="190"/>
      <c r="H7" s="190"/>
      <c r="I7" s="190"/>
      <c r="J7" s="190"/>
      <c r="K7" s="190"/>
      <c r="L7" s="190"/>
      <c r="M7" s="190"/>
      <c r="N7" s="190"/>
      <c r="O7" s="190"/>
      <c r="P7" s="190"/>
      <c r="Q7" s="191"/>
    </row>
    <row r="8" spans="1:18" s="2" customFormat="1" ht="18.75">
      <c r="A8" s="192" t="s">
        <v>395</v>
      </c>
      <c r="B8" s="193"/>
      <c r="C8" s="193"/>
      <c r="D8" s="193"/>
      <c r="E8" s="193"/>
      <c r="F8" s="193"/>
      <c r="G8" s="193"/>
      <c r="H8" s="193"/>
      <c r="I8" s="193"/>
      <c r="J8" s="193"/>
      <c r="K8" s="193"/>
      <c r="L8" s="193"/>
      <c r="M8" s="193"/>
      <c r="N8" s="193"/>
      <c r="O8" s="193"/>
      <c r="P8" s="193"/>
      <c r="Q8" s="194"/>
    </row>
    <row r="9" spans="1:18" ht="18.75">
      <c r="A9" s="188" t="s">
        <v>114</v>
      </c>
      <c r="B9" s="188"/>
      <c r="C9" s="188"/>
      <c r="D9" s="188"/>
      <c r="E9" s="188"/>
      <c r="F9" s="188"/>
      <c r="G9" s="188"/>
      <c r="H9" s="188"/>
      <c r="I9" s="188"/>
      <c r="J9" s="188"/>
      <c r="K9" s="188"/>
      <c r="L9" s="188"/>
      <c r="M9" s="188"/>
      <c r="N9" s="188"/>
      <c r="O9" s="188"/>
      <c r="P9" s="188"/>
      <c r="Q9" s="188"/>
      <c r="R9" s="2"/>
    </row>
    <row r="10" spans="1:18" hidden="1">
      <c r="A10" s="2"/>
      <c r="B10" s="2"/>
      <c r="C10" s="2"/>
      <c r="D10" s="2"/>
      <c r="E10" s="2"/>
      <c r="F10" s="2"/>
      <c r="G10" s="2"/>
      <c r="K10" s="2"/>
      <c r="L10" s="2"/>
      <c r="M10" s="2"/>
      <c r="N10" s="2"/>
      <c r="O10" s="2"/>
      <c r="P10" s="2"/>
      <c r="Q10" s="2"/>
      <c r="R10" s="2"/>
    </row>
    <row r="11" spans="1:18">
      <c r="A11" s="171" t="s">
        <v>39</v>
      </c>
      <c r="B11" s="171"/>
      <c r="C11" s="171"/>
      <c r="D11" s="179" t="s">
        <v>369</v>
      </c>
      <c r="E11" s="180"/>
      <c r="F11" s="180"/>
      <c r="G11" s="155"/>
      <c r="H11" s="156"/>
      <c r="I11" s="156"/>
      <c r="J11" s="156"/>
      <c r="K11" s="181" t="s">
        <v>351</v>
      </c>
      <c r="L11" s="182"/>
      <c r="M11" s="182"/>
      <c r="N11" s="182"/>
      <c r="O11" s="182"/>
      <c r="P11" s="182"/>
      <c r="Q11" s="183"/>
      <c r="R11" s="2"/>
    </row>
    <row r="12" spans="1:18">
      <c r="A12" s="170" t="s">
        <v>25</v>
      </c>
      <c r="B12" s="170"/>
      <c r="C12" s="170"/>
      <c r="D12" s="179" t="s">
        <v>370</v>
      </c>
      <c r="E12" s="180"/>
      <c r="F12" s="180"/>
      <c r="G12" s="111"/>
      <c r="H12" s="46"/>
      <c r="I12" s="46"/>
      <c r="J12" s="46"/>
      <c r="K12" s="185" t="s">
        <v>352</v>
      </c>
      <c r="L12" s="186"/>
      <c r="M12" s="186"/>
      <c r="N12" s="186"/>
      <c r="O12" s="186"/>
      <c r="P12" s="186"/>
      <c r="Q12" s="187"/>
      <c r="R12" s="2"/>
    </row>
    <row r="13" spans="1:18">
      <c r="A13" s="171" t="s">
        <v>44</v>
      </c>
      <c r="B13" s="171"/>
      <c r="C13" s="171"/>
      <c r="D13" s="179">
        <v>2</v>
      </c>
      <c r="E13" s="180"/>
      <c r="F13" s="180"/>
      <c r="G13" s="111">
        <v>1</v>
      </c>
      <c r="H13" s="155">
        <v>2</v>
      </c>
      <c r="I13" s="155">
        <v>3</v>
      </c>
      <c r="J13" s="155">
        <v>4</v>
      </c>
      <c r="K13" s="181" t="s">
        <v>353</v>
      </c>
      <c r="L13" s="182"/>
      <c r="M13" s="182"/>
      <c r="N13" s="182"/>
      <c r="O13" s="182"/>
      <c r="P13" s="182"/>
      <c r="Q13" s="183"/>
      <c r="R13" s="2"/>
    </row>
    <row r="14" spans="1:18">
      <c r="A14" s="170" t="s">
        <v>26</v>
      </c>
      <c r="B14" s="170"/>
      <c r="C14" s="170"/>
      <c r="D14" s="179" t="s">
        <v>309</v>
      </c>
      <c r="E14" s="180"/>
      <c r="F14" s="180"/>
      <c r="G14" s="111"/>
      <c r="H14" s="147"/>
      <c r="I14" s="147"/>
      <c r="J14" s="147"/>
      <c r="K14" s="185" t="s">
        <v>354</v>
      </c>
      <c r="L14" s="186"/>
      <c r="M14" s="186"/>
      <c r="N14" s="186"/>
      <c r="O14" s="186"/>
      <c r="P14" s="186"/>
      <c r="Q14" s="187"/>
      <c r="R14" s="2"/>
    </row>
    <row r="15" spans="1:18">
      <c r="A15" s="171" t="s">
        <v>40</v>
      </c>
      <c r="B15" s="171"/>
      <c r="C15" s="171"/>
      <c r="D15" s="179" t="s">
        <v>310</v>
      </c>
      <c r="E15" s="180"/>
      <c r="F15" s="180"/>
      <c r="G15" s="155"/>
      <c r="H15" s="155"/>
      <c r="I15" s="155"/>
      <c r="J15" s="155"/>
      <c r="K15" s="181" t="s">
        <v>355</v>
      </c>
      <c r="L15" s="182"/>
      <c r="M15" s="182"/>
      <c r="N15" s="182"/>
      <c r="O15" s="182"/>
      <c r="P15" s="182"/>
      <c r="Q15" s="183"/>
      <c r="R15" s="2"/>
    </row>
    <row r="16" spans="1:18">
      <c r="A16" s="170" t="s">
        <v>41</v>
      </c>
      <c r="B16" s="170"/>
      <c r="C16" s="170"/>
      <c r="D16" s="179" t="s">
        <v>61</v>
      </c>
      <c r="E16" s="180"/>
      <c r="F16" s="180"/>
      <c r="G16" s="111"/>
      <c r="H16" s="147"/>
      <c r="I16" s="147"/>
      <c r="J16" s="147"/>
      <c r="K16" s="185" t="s">
        <v>356</v>
      </c>
      <c r="L16" s="186"/>
      <c r="M16" s="186"/>
      <c r="N16" s="186"/>
      <c r="O16" s="186"/>
      <c r="P16" s="186"/>
      <c r="Q16" s="187"/>
      <c r="R16" s="2"/>
    </row>
    <row r="17" spans="1:18">
      <c r="A17" s="171" t="s">
        <v>46</v>
      </c>
      <c r="B17" s="171"/>
      <c r="C17" s="171"/>
      <c r="D17" s="179">
        <v>10</v>
      </c>
      <c r="E17" s="180"/>
      <c r="F17" s="180"/>
      <c r="G17" s="111">
        <v>10</v>
      </c>
      <c r="H17" s="155">
        <v>20</v>
      </c>
      <c r="I17" s="155">
        <v>30</v>
      </c>
      <c r="J17" s="155"/>
      <c r="K17" s="181" t="s">
        <v>357</v>
      </c>
      <c r="L17" s="182"/>
      <c r="M17" s="182"/>
      <c r="N17" s="182"/>
      <c r="O17" s="182"/>
      <c r="P17" s="182"/>
      <c r="Q17" s="183"/>
      <c r="R17" s="2"/>
    </row>
    <row r="18" spans="1:18">
      <c r="A18" s="170" t="s">
        <v>42</v>
      </c>
      <c r="B18" s="170"/>
      <c r="C18" s="170"/>
      <c r="D18" s="179">
        <v>500</v>
      </c>
      <c r="E18" s="180"/>
      <c r="F18" s="180"/>
      <c r="G18" s="111"/>
      <c r="H18" s="46"/>
      <c r="I18" s="46"/>
      <c r="J18" s="46"/>
      <c r="K18" s="185" t="s">
        <v>358</v>
      </c>
      <c r="L18" s="186"/>
      <c r="M18" s="186"/>
      <c r="N18" s="186"/>
      <c r="O18" s="186"/>
      <c r="P18" s="186"/>
      <c r="Q18" s="187"/>
      <c r="R18" s="2"/>
    </row>
    <row r="19" spans="1:18">
      <c r="A19" s="171" t="s">
        <v>43</v>
      </c>
      <c r="B19" s="171"/>
      <c r="C19" s="171"/>
      <c r="D19" s="179">
        <v>30</v>
      </c>
      <c r="E19" s="180"/>
      <c r="F19" s="180"/>
      <c r="G19" s="155"/>
      <c r="H19" s="156"/>
      <c r="I19" s="156"/>
      <c r="J19" s="156"/>
      <c r="K19" s="181" t="s">
        <v>359</v>
      </c>
      <c r="L19" s="182"/>
      <c r="M19" s="182"/>
      <c r="N19" s="182"/>
      <c r="O19" s="182"/>
      <c r="P19" s="182"/>
      <c r="Q19" s="183"/>
      <c r="R19" s="2"/>
    </row>
    <row r="20" spans="1:18">
      <c r="A20" s="170" t="s">
        <v>113</v>
      </c>
      <c r="B20" s="170"/>
      <c r="C20" s="170"/>
      <c r="D20" s="179">
        <v>0</v>
      </c>
      <c r="E20" s="180"/>
      <c r="F20" s="180"/>
      <c r="G20" s="111"/>
      <c r="H20" s="46"/>
      <c r="I20" s="46"/>
      <c r="J20" s="46"/>
      <c r="K20" s="185" t="s">
        <v>360</v>
      </c>
      <c r="L20" s="186"/>
      <c r="M20" s="186"/>
      <c r="N20" s="186"/>
      <c r="O20" s="186"/>
      <c r="P20" s="186"/>
      <c r="Q20" s="187"/>
      <c r="R20" s="2"/>
    </row>
    <row r="21" spans="1:18">
      <c r="A21" s="171" t="s">
        <v>313</v>
      </c>
      <c r="B21" s="171"/>
      <c r="C21" s="171"/>
      <c r="D21" s="179">
        <v>0</v>
      </c>
      <c r="E21" s="180"/>
      <c r="F21" s="180"/>
      <c r="G21" s="111"/>
      <c r="H21" s="156"/>
      <c r="I21" s="156"/>
      <c r="J21" s="156"/>
      <c r="K21" s="181" t="s">
        <v>361</v>
      </c>
      <c r="L21" s="182"/>
      <c r="M21" s="182"/>
      <c r="N21" s="182"/>
      <c r="O21" s="182"/>
      <c r="P21" s="182"/>
      <c r="Q21" s="183"/>
      <c r="R21" s="2"/>
    </row>
    <row r="22" spans="1:18" ht="15" customHeight="1">
      <c r="A22" s="172" t="s">
        <v>387</v>
      </c>
      <c r="B22" s="172"/>
      <c r="C22" s="172"/>
      <c r="D22" s="173">
        <v>2</v>
      </c>
      <c r="E22" s="173"/>
      <c r="F22" s="173"/>
      <c r="G22" s="151"/>
      <c r="H22" s="46"/>
      <c r="I22" s="46"/>
      <c r="J22" s="46"/>
      <c r="K22" s="152" t="s">
        <v>386</v>
      </c>
      <c r="L22" s="153"/>
      <c r="M22" s="153"/>
      <c r="N22" s="153"/>
      <c r="O22" s="153"/>
      <c r="P22" s="153"/>
      <c r="Q22" s="154"/>
      <c r="R22" s="2"/>
    </row>
    <row r="23" spans="1:18" ht="17.25" hidden="1" customHeight="1">
      <c r="A23" s="113"/>
      <c r="B23" s="114"/>
      <c r="C23" s="83">
        <v>1</v>
      </c>
      <c r="D23" s="83"/>
      <c r="E23" s="83" t="s">
        <v>61</v>
      </c>
      <c r="F23" s="83"/>
      <c r="G23" s="112"/>
      <c r="K23" s="83">
        <v>1</v>
      </c>
      <c r="L23" s="83">
        <v>0</v>
      </c>
      <c r="M23" s="2"/>
      <c r="N23" s="2"/>
      <c r="O23" s="2"/>
      <c r="P23" s="2"/>
      <c r="Q23" s="2"/>
      <c r="R23" s="2"/>
    </row>
    <row r="24" spans="1:18" hidden="1">
      <c r="A24" s="81"/>
      <c r="B24" s="82"/>
      <c r="C24" s="83">
        <v>0</v>
      </c>
      <c r="D24" s="83"/>
      <c r="E24" s="83" t="s">
        <v>62</v>
      </c>
      <c r="F24" s="83"/>
      <c r="G24" s="2"/>
      <c r="K24" s="2"/>
      <c r="L24" s="2"/>
      <c r="M24" s="2"/>
      <c r="N24" s="2"/>
      <c r="O24" s="2"/>
      <c r="P24" s="2"/>
      <c r="Q24" s="2"/>
      <c r="R24" s="2"/>
    </row>
    <row r="25" spans="1:18" hidden="1">
      <c r="A25" s="81"/>
      <c r="B25" s="82"/>
      <c r="C25" s="83"/>
      <c r="D25" s="83"/>
      <c r="E25" s="83" t="s">
        <v>63</v>
      </c>
      <c r="F25" s="83"/>
      <c r="G25" s="2"/>
      <c r="K25" s="2"/>
      <c r="L25" s="2"/>
      <c r="M25" s="2"/>
      <c r="N25" s="2"/>
      <c r="O25" s="2"/>
      <c r="P25" s="2"/>
      <c r="Q25" s="2"/>
      <c r="R25" s="2"/>
    </row>
    <row r="26" spans="1:18" ht="18.75">
      <c r="A26" s="176" t="s">
        <v>192</v>
      </c>
      <c r="B26" s="176"/>
      <c r="C26" s="176"/>
      <c r="D26" s="176"/>
      <c r="E26" s="176"/>
      <c r="F26" s="176"/>
      <c r="G26" s="176"/>
      <c r="H26" s="176"/>
      <c r="I26" s="176"/>
      <c r="J26" s="176"/>
      <c r="K26" s="176"/>
      <c r="L26" s="176"/>
      <c r="M26" s="176"/>
      <c r="N26" s="176"/>
      <c r="O26" s="176"/>
      <c r="P26" s="176"/>
      <c r="Q26" s="176"/>
      <c r="R26" s="2"/>
    </row>
    <row r="27" spans="1:18">
      <c r="A27" s="156" t="s">
        <v>193</v>
      </c>
      <c r="B27" s="156"/>
      <c r="C27" s="177" t="s">
        <v>371</v>
      </c>
      <c r="D27" s="178"/>
      <c r="E27" s="178"/>
      <c r="F27" s="178"/>
      <c r="G27" s="179"/>
      <c r="H27" s="156"/>
      <c r="I27" s="156"/>
      <c r="J27" s="156"/>
      <c r="K27" s="158" t="s">
        <v>383</v>
      </c>
      <c r="L27" s="159"/>
      <c r="M27" s="159"/>
      <c r="N27" s="159"/>
      <c r="O27" s="159"/>
      <c r="P27" s="159"/>
      <c r="Q27" s="160"/>
      <c r="R27" s="2"/>
    </row>
    <row r="28" spans="1:18">
      <c r="A28" s="101" t="s">
        <v>25</v>
      </c>
      <c r="B28" s="101"/>
      <c r="C28" s="180" t="s">
        <v>212</v>
      </c>
      <c r="D28" s="180"/>
      <c r="E28" s="180"/>
      <c r="F28" s="180"/>
      <c r="G28" s="180"/>
      <c r="H28" s="46"/>
      <c r="I28" s="46"/>
      <c r="J28" s="46"/>
      <c r="K28" s="148" t="s">
        <v>382</v>
      </c>
      <c r="L28" s="149"/>
      <c r="M28" s="149"/>
      <c r="N28" s="149"/>
      <c r="O28" s="149"/>
      <c r="P28" s="149"/>
      <c r="Q28" s="150"/>
      <c r="R28" s="2"/>
    </row>
    <row r="29" spans="1:18">
      <c r="A29" s="156" t="s">
        <v>194</v>
      </c>
      <c r="B29" s="156"/>
      <c r="C29" s="180" t="s">
        <v>372</v>
      </c>
      <c r="D29" s="180"/>
      <c r="E29" s="180"/>
      <c r="F29" s="180"/>
      <c r="G29" s="180"/>
      <c r="H29" s="156"/>
      <c r="I29" s="156"/>
      <c r="J29" s="156"/>
      <c r="K29" s="158" t="s">
        <v>362</v>
      </c>
      <c r="L29" s="159"/>
      <c r="M29" s="159"/>
      <c r="N29" s="159"/>
      <c r="O29" s="159"/>
      <c r="P29" s="159"/>
      <c r="Q29" s="160"/>
      <c r="R29" s="2"/>
    </row>
    <row r="30" spans="1:18">
      <c r="A30" s="174" t="s">
        <v>195</v>
      </c>
      <c r="B30" s="175"/>
      <c r="C30" s="180" t="s">
        <v>373</v>
      </c>
      <c r="D30" s="180"/>
      <c r="E30" s="180"/>
      <c r="F30" s="180"/>
      <c r="G30" s="180"/>
      <c r="H30" s="46"/>
      <c r="I30" s="46"/>
      <c r="J30" s="46"/>
      <c r="K30" s="148" t="s">
        <v>384</v>
      </c>
      <c r="L30" s="149"/>
      <c r="M30" s="149"/>
      <c r="N30" s="149"/>
      <c r="O30" s="149"/>
      <c r="P30" s="149"/>
      <c r="Q30" s="150"/>
      <c r="R30" s="2"/>
    </row>
    <row r="31" spans="1:18">
      <c r="A31" s="162" t="s">
        <v>196</v>
      </c>
      <c r="B31" s="163"/>
      <c r="C31" s="180" t="s">
        <v>374</v>
      </c>
      <c r="D31" s="180"/>
      <c r="E31" s="180"/>
      <c r="F31" s="180"/>
      <c r="G31" s="180"/>
      <c r="H31" s="156"/>
      <c r="I31" s="156"/>
      <c r="J31" s="156"/>
      <c r="K31" s="158" t="s">
        <v>385</v>
      </c>
      <c r="L31" s="159"/>
      <c r="M31" s="159"/>
      <c r="N31" s="159"/>
      <c r="O31" s="159"/>
      <c r="P31" s="159"/>
      <c r="Q31" s="160"/>
      <c r="R31" s="2"/>
    </row>
    <row r="32" spans="1:18" hidden="1">
      <c r="A32" s="101"/>
      <c r="B32" s="101"/>
      <c r="C32" s="161"/>
      <c r="D32" s="161"/>
      <c r="E32" s="161"/>
      <c r="F32" s="161"/>
      <c r="G32" s="161"/>
      <c r="H32" s="101"/>
      <c r="I32" s="101"/>
      <c r="J32" s="101"/>
      <c r="K32" s="101"/>
      <c r="L32" s="101"/>
      <c r="M32" s="101"/>
      <c r="N32" s="101"/>
      <c r="O32" s="101"/>
      <c r="P32" s="101"/>
      <c r="Q32" s="101"/>
      <c r="R32" s="2"/>
    </row>
    <row r="33" spans="1:18" hidden="1">
      <c r="A33" s="101"/>
      <c r="B33" s="101"/>
      <c r="C33" s="161"/>
      <c r="D33" s="161"/>
      <c r="E33" s="161"/>
      <c r="F33" s="161"/>
      <c r="G33" s="161"/>
      <c r="H33" s="101"/>
      <c r="I33" s="101"/>
      <c r="J33" s="101"/>
      <c r="K33" s="101"/>
      <c r="L33" s="101"/>
      <c r="M33" s="101"/>
      <c r="N33" s="101"/>
      <c r="O33" s="101"/>
      <c r="P33" s="101"/>
      <c r="Q33" s="101"/>
      <c r="R33" s="2"/>
    </row>
    <row r="34" spans="1:18" hidden="1">
      <c r="A34" s="101"/>
      <c r="B34" s="101"/>
      <c r="C34" s="161"/>
      <c r="D34" s="161"/>
      <c r="E34" s="161"/>
      <c r="F34" s="161"/>
      <c r="G34" s="161"/>
      <c r="H34" s="101"/>
      <c r="I34" s="101"/>
      <c r="J34" s="101"/>
      <c r="K34" s="101"/>
      <c r="L34" s="101"/>
      <c r="M34" s="101"/>
      <c r="N34" s="101"/>
      <c r="O34" s="101"/>
      <c r="P34" s="101"/>
      <c r="Q34" s="101"/>
      <c r="R34" s="2"/>
    </row>
    <row r="35" spans="1:18" hidden="1">
      <c r="A35" s="101"/>
      <c r="B35" s="101"/>
      <c r="C35" s="161"/>
      <c r="D35" s="161"/>
      <c r="E35" s="161"/>
      <c r="F35" s="161"/>
      <c r="G35" s="161"/>
      <c r="H35" s="101"/>
      <c r="I35" s="101"/>
      <c r="J35" s="101"/>
      <c r="K35" s="101"/>
      <c r="L35" s="101"/>
      <c r="M35" s="101"/>
      <c r="N35" s="101"/>
      <c r="O35" s="101"/>
      <c r="P35" s="101"/>
      <c r="Q35" s="101"/>
      <c r="R35" s="2"/>
    </row>
    <row r="36" spans="1:18" hidden="1">
      <c r="A36" s="101"/>
      <c r="B36" s="101"/>
      <c r="C36" s="161"/>
      <c r="D36" s="161"/>
      <c r="E36" s="161"/>
      <c r="F36" s="161"/>
      <c r="G36" s="161"/>
      <c r="H36" s="101"/>
      <c r="I36" s="101"/>
      <c r="J36" s="101"/>
      <c r="K36" s="101"/>
      <c r="L36" s="101"/>
      <c r="M36" s="101"/>
      <c r="N36" s="101"/>
      <c r="O36" s="101"/>
      <c r="P36" s="101"/>
      <c r="Q36" s="101"/>
      <c r="R36" s="2"/>
    </row>
    <row r="37" spans="1:18" hidden="1">
      <c r="A37" s="101"/>
      <c r="B37" s="101"/>
      <c r="C37" s="161"/>
      <c r="D37" s="161"/>
      <c r="E37" s="161"/>
      <c r="F37" s="161"/>
      <c r="G37" s="161"/>
      <c r="H37" s="101"/>
      <c r="I37" s="101"/>
      <c r="J37" s="101"/>
      <c r="K37" s="101"/>
      <c r="L37" s="101"/>
      <c r="M37" s="101"/>
      <c r="N37" s="101"/>
      <c r="O37" s="101"/>
      <c r="P37" s="101"/>
      <c r="Q37" s="101"/>
      <c r="R37" s="2"/>
    </row>
    <row r="38" spans="1:18" hidden="1">
      <c r="A38" s="101"/>
      <c r="B38" s="101"/>
      <c r="C38" s="161"/>
      <c r="D38" s="161"/>
      <c r="E38" s="161"/>
      <c r="F38" s="161"/>
      <c r="G38" s="161"/>
      <c r="H38" s="101"/>
      <c r="I38" s="101"/>
      <c r="J38" s="101"/>
      <c r="K38" s="101"/>
      <c r="L38" s="101"/>
      <c r="M38" s="101"/>
      <c r="N38" s="101"/>
      <c r="O38" s="101"/>
      <c r="P38" s="101"/>
      <c r="Q38" s="101"/>
      <c r="R38" s="2"/>
    </row>
    <row r="39" spans="1:18" hidden="1">
      <c r="A39" s="101"/>
      <c r="B39" s="101"/>
      <c r="C39" s="161"/>
      <c r="D39" s="161"/>
      <c r="E39" s="161"/>
      <c r="F39" s="161"/>
      <c r="G39" s="161"/>
      <c r="H39" s="101"/>
      <c r="I39" s="101"/>
      <c r="J39" s="101"/>
      <c r="K39" s="101"/>
      <c r="L39" s="101"/>
      <c r="M39" s="101"/>
      <c r="N39" s="101"/>
      <c r="O39" s="101"/>
      <c r="P39" s="101"/>
      <c r="Q39" s="101"/>
      <c r="R39" s="2"/>
    </row>
    <row r="40" spans="1:18" hidden="1">
      <c r="A40" s="101"/>
      <c r="B40" s="101"/>
      <c r="C40" s="161"/>
      <c r="D40" s="161"/>
      <c r="E40" s="161"/>
      <c r="F40" s="161"/>
      <c r="G40" s="161"/>
      <c r="H40" s="101"/>
      <c r="I40" s="101"/>
      <c r="J40" s="101"/>
      <c r="K40" s="101"/>
      <c r="L40" s="101"/>
      <c r="M40" s="101"/>
      <c r="N40" s="101"/>
      <c r="O40" s="101"/>
      <c r="P40" s="101"/>
      <c r="Q40" s="101"/>
      <c r="R40" s="2"/>
    </row>
    <row r="41" spans="1:18" hidden="1">
      <c r="A41" s="101"/>
      <c r="B41" s="101"/>
      <c r="C41" s="161"/>
      <c r="D41" s="161"/>
      <c r="E41" s="161"/>
      <c r="F41" s="161"/>
      <c r="G41" s="161"/>
      <c r="H41" s="101"/>
      <c r="I41" s="101"/>
      <c r="J41" s="101"/>
      <c r="K41" s="101"/>
      <c r="L41" s="101"/>
      <c r="M41" s="101"/>
      <c r="N41" s="101"/>
      <c r="O41" s="101"/>
      <c r="P41" s="101"/>
      <c r="Q41" s="101"/>
      <c r="R41" s="2"/>
    </row>
    <row r="42" spans="1:18" hidden="1">
      <c r="A42" s="101"/>
      <c r="B42" s="101"/>
      <c r="C42" s="161"/>
      <c r="D42" s="161"/>
      <c r="E42" s="161"/>
      <c r="F42" s="161"/>
      <c r="G42" s="161"/>
      <c r="H42" s="101"/>
      <c r="I42" s="101"/>
      <c r="J42" s="101"/>
      <c r="K42" s="101"/>
      <c r="L42" s="101"/>
      <c r="M42" s="101"/>
      <c r="N42" s="101"/>
      <c r="O42" s="101"/>
      <c r="P42" s="101"/>
      <c r="Q42" s="101"/>
      <c r="R42" s="2"/>
    </row>
    <row r="43" spans="1:18" hidden="1">
      <c r="A43" s="101"/>
      <c r="B43" s="101"/>
      <c r="C43" s="161"/>
      <c r="D43" s="161"/>
      <c r="E43" s="161"/>
      <c r="F43" s="161"/>
      <c r="G43" s="161"/>
      <c r="H43" s="101"/>
      <c r="I43" s="101"/>
      <c r="J43" s="101"/>
      <c r="K43" s="101"/>
      <c r="L43" s="101"/>
      <c r="M43" s="101"/>
      <c r="N43" s="101"/>
      <c r="O43" s="101"/>
      <c r="P43" s="101"/>
      <c r="Q43" s="101"/>
      <c r="R43" s="2"/>
    </row>
    <row r="44" spans="1:18" hidden="1">
      <c r="A44" s="101"/>
      <c r="B44" s="101"/>
      <c r="C44" s="161"/>
      <c r="D44" s="161"/>
      <c r="E44" s="161"/>
      <c r="F44" s="161"/>
      <c r="G44" s="161"/>
      <c r="H44" s="101"/>
      <c r="I44" s="101"/>
      <c r="J44" s="101"/>
      <c r="K44" s="101"/>
      <c r="L44" s="101"/>
      <c r="M44" s="101"/>
      <c r="N44" s="101"/>
      <c r="O44" s="101"/>
      <c r="P44" s="101"/>
      <c r="Q44" s="101"/>
      <c r="R44" s="2"/>
    </row>
    <row r="45" spans="1:18" hidden="1">
      <c r="A45" s="101"/>
      <c r="B45" s="101"/>
      <c r="C45" s="161"/>
      <c r="D45" s="161"/>
      <c r="E45" s="161"/>
      <c r="F45" s="161"/>
      <c r="G45" s="161"/>
      <c r="H45" s="101"/>
      <c r="I45" s="101"/>
      <c r="J45" s="101"/>
      <c r="K45" s="101"/>
      <c r="L45" s="101"/>
      <c r="M45" s="101"/>
      <c r="N45" s="101"/>
      <c r="O45" s="101"/>
      <c r="P45" s="101"/>
      <c r="Q45" s="101"/>
      <c r="R45" s="2"/>
    </row>
    <row r="46" spans="1:18" hidden="1">
      <c r="A46" s="101"/>
      <c r="B46" s="101"/>
      <c r="C46" s="161"/>
      <c r="D46" s="161"/>
      <c r="E46" s="161"/>
      <c r="F46" s="161"/>
      <c r="G46" s="161"/>
      <c r="H46" s="101"/>
      <c r="I46" s="101"/>
      <c r="J46" s="101"/>
      <c r="K46" s="101"/>
      <c r="L46" s="101"/>
      <c r="M46" s="101"/>
      <c r="N46" s="101"/>
      <c r="O46" s="101"/>
      <c r="P46" s="101"/>
      <c r="Q46" s="101"/>
      <c r="R46" s="2"/>
    </row>
    <row r="47" spans="1:18" hidden="1">
      <c r="A47" s="101"/>
      <c r="B47" s="101"/>
      <c r="C47" s="161"/>
      <c r="D47" s="161"/>
      <c r="E47" s="161"/>
      <c r="F47" s="161"/>
      <c r="G47" s="161"/>
      <c r="H47" s="101"/>
      <c r="I47" s="101"/>
      <c r="J47" s="101"/>
      <c r="K47" s="101"/>
      <c r="L47" s="101"/>
      <c r="M47" s="101"/>
      <c r="N47" s="101"/>
      <c r="O47" s="101"/>
      <c r="P47" s="101"/>
      <c r="Q47" s="101"/>
      <c r="R47" s="2"/>
    </row>
    <row r="48" spans="1:18" hidden="1">
      <c r="A48" s="101"/>
      <c r="B48" s="101"/>
      <c r="C48" s="161"/>
      <c r="D48" s="161"/>
      <c r="E48" s="161"/>
      <c r="F48" s="161"/>
      <c r="G48" s="161"/>
      <c r="H48" s="101"/>
      <c r="I48" s="101"/>
      <c r="J48" s="101"/>
      <c r="K48" s="101"/>
      <c r="L48" s="101"/>
      <c r="M48" s="101"/>
      <c r="N48" s="101"/>
      <c r="O48" s="101"/>
      <c r="P48" s="101"/>
      <c r="Q48" s="101"/>
      <c r="R48" s="2"/>
    </row>
    <row r="49" spans="1:18" hidden="1">
      <c r="A49" s="101"/>
      <c r="B49" s="101"/>
      <c r="C49" s="161"/>
      <c r="D49" s="161"/>
      <c r="E49" s="161"/>
      <c r="F49" s="161"/>
      <c r="G49" s="161"/>
      <c r="H49" s="101"/>
      <c r="I49" s="101"/>
      <c r="J49" s="101"/>
      <c r="K49" s="101"/>
      <c r="L49" s="101"/>
      <c r="M49" s="101"/>
      <c r="N49" s="101"/>
      <c r="O49" s="101"/>
      <c r="P49" s="101"/>
      <c r="Q49" s="101"/>
      <c r="R49" s="2"/>
    </row>
    <row r="50" spans="1:18">
      <c r="A50" s="164"/>
      <c r="B50" s="165"/>
      <c r="C50" s="166"/>
      <c r="D50" s="167"/>
      <c r="E50" s="167"/>
      <c r="F50" s="167"/>
      <c r="G50" s="168"/>
      <c r="H50" s="46"/>
      <c r="I50" s="46"/>
      <c r="J50" s="46"/>
      <c r="K50" s="164"/>
      <c r="L50" s="169"/>
      <c r="M50" s="169"/>
      <c r="N50" s="169"/>
      <c r="O50" s="169"/>
      <c r="P50" s="169"/>
      <c r="Q50" s="165"/>
    </row>
    <row r="51" spans="1:18"/>
    <row r="52" spans="1:18"/>
    <row r="53" spans="1:18"/>
    <row r="54" spans="1:18"/>
    <row r="55" spans="1:18"/>
    <row r="56" spans="1:18"/>
    <row r="57" spans="1:18"/>
    <row r="58" spans="1:18"/>
    <row r="59" spans="1:18"/>
    <row r="60" spans="1:18"/>
    <row r="61" spans="1:18"/>
    <row r="62" spans="1:18"/>
    <row r="63" spans="1:18"/>
    <row r="64" spans="1:18"/>
    <row r="65"/>
  </sheetData>
  <sheetProtection password="C4BE" sheet="1" objects="1" scenarios="1" selectLockedCells="1"/>
  <dataConsolidate/>
  <mergeCells count="54">
    <mergeCell ref="A1:R1"/>
    <mergeCell ref="D16:F16"/>
    <mergeCell ref="D17:F17"/>
    <mergeCell ref="D11:F11"/>
    <mergeCell ref="D14:F14"/>
    <mergeCell ref="D12:F12"/>
    <mergeCell ref="D15:F15"/>
    <mergeCell ref="D13:F13"/>
    <mergeCell ref="K15:Q15"/>
    <mergeCell ref="K16:Q16"/>
    <mergeCell ref="K17:Q17"/>
    <mergeCell ref="A15:C15"/>
    <mergeCell ref="A16:C16"/>
    <mergeCell ref="A17:C17"/>
    <mergeCell ref="A2:R3"/>
    <mergeCell ref="A4:R4"/>
    <mergeCell ref="A5:XFD5"/>
    <mergeCell ref="D20:F20"/>
    <mergeCell ref="D18:F18"/>
    <mergeCell ref="D19:F19"/>
    <mergeCell ref="A18:C18"/>
    <mergeCell ref="A19:C19"/>
    <mergeCell ref="K18:Q18"/>
    <mergeCell ref="K19:Q19"/>
    <mergeCell ref="K20:Q20"/>
    <mergeCell ref="K21:Q21"/>
    <mergeCell ref="A6:R6"/>
    <mergeCell ref="K11:Q11"/>
    <mergeCell ref="K12:Q12"/>
    <mergeCell ref="K13:Q13"/>
    <mergeCell ref="K14:Q14"/>
    <mergeCell ref="A11:C11"/>
    <mergeCell ref="A12:C12"/>
    <mergeCell ref="A13:C13"/>
    <mergeCell ref="A14:C14"/>
    <mergeCell ref="A9:Q9"/>
    <mergeCell ref="A7:Q7"/>
    <mergeCell ref="A8:Q8"/>
    <mergeCell ref="A31:B31"/>
    <mergeCell ref="A50:B50"/>
    <mergeCell ref="C50:G50"/>
    <mergeCell ref="K50:Q50"/>
    <mergeCell ref="A20:C20"/>
    <mergeCell ref="A21:C21"/>
    <mergeCell ref="A22:C22"/>
    <mergeCell ref="D22:F22"/>
    <mergeCell ref="A30:B30"/>
    <mergeCell ref="A26:Q26"/>
    <mergeCell ref="C27:G27"/>
    <mergeCell ref="C28:G28"/>
    <mergeCell ref="C29:G29"/>
    <mergeCell ref="C30:G30"/>
    <mergeCell ref="C31:G31"/>
    <mergeCell ref="D21:F21"/>
  </mergeCells>
  <dataValidations count="5">
    <dataValidation type="list" showInputMessage="1" showErrorMessage="1" sqref="D13">
      <formula1>$G$13:$J$13</formula1>
    </dataValidation>
    <dataValidation type="list" showInputMessage="1" showErrorMessage="1" prompt="Select '0', if your Entry in Govt. Service is before 01/01/2006&#10;Select '1', if date of entry is after 01/01/2006" sqref="D20:F20">
      <formula1>$C$23:$C$24</formula1>
    </dataValidation>
    <dataValidation type="list" showInputMessage="1" showErrorMessage="1" sqref="D17:F17">
      <formula1>$G$17:$I$17</formula1>
    </dataValidation>
    <dataValidation type="list" showInputMessage="1" showErrorMessage="1" sqref="D16:F16">
      <formula1>$E$23:$E$25</formula1>
    </dataValidation>
    <dataValidation type="list" showInputMessage="1" showErrorMessage="1" sqref="D21:F21">
      <formula1>$K$23:$L$23</formula1>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sheetPr codeName="Sheet2"/>
  <dimension ref="A1:Z32"/>
  <sheetViews>
    <sheetView workbookViewId="0">
      <selection activeCell="C6" sqref="C6"/>
    </sheetView>
  </sheetViews>
  <sheetFormatPr defaultColWidth="0" defaultRowHeight="15" zeroHeight="1"/>
  <cols>
    <col min="1" max="1" width="4.140625" style="1" customWidth="1"/>
    <col min="2" max="2" width="11.140625" style="1" bestFit="1" customWidth="1"/>
    <col min="3" max="3" width="6.140625" style="1" bestFit="1" customWidth="1"/>
    <col min="4" max="4" width="5.5703125" style="1" customWidth="1"/>
    <col min="5" max="5" width="5.28515625" style="1" bestFit="1" customWidth="1"/>
    <col min="6" max="6" width="6.140625" style="1" bestFit="1" customWidth="1"/>
    <col min="7" max="7" width="5.140625" style="1" customWidth="1"/>
    <col min="8" max="9" width="5.28515625" style="1" customWidth="1"/>
    <col min="10" max="10" width="5.5703125" style="1" customWidth="1"/>
    <col min="11" max="11" width="5.5703125" style="1" bestFit="1" customWidth="1"/>
    <col min="12" max="12" width="6.85546875" style="1" customWidth="1"/>
    <col min="13" max="14" width="7.140625" style="1" bestFit="1" customWidth="1"/>
    <col min="15" max="15" width="3.85546875" style="1" customWidth="1"/>
    <col min="16" max="16" width="5.7109375" style="1" customWidth="1"/>
    <col min="17" max="17" width="6.140625" style="1" customWidth="1"/>
    <col min="18" max="18" width="6.5703125" style="1" customWidth="1"/>
    <col min="19" max="19" width="6.7109375" style="1" customWidth="1"/>
    <col min="20" max="20" width="7.7109375" style="1" customWidth="1"/>
    <col min="21" max="21" width="7.85546875" style="1" customWidth="1"/>
    <col min="22" max="22" width="8.42578125" style="1" customWidth="1"/>
    <col min="23" max="23" width="0" style="1" hidden="1" customWidth="1"/>
    <col min="24" max="25" width="9.140625" style="1" hidden="1" customWidth="1"/>
    <col min="26" max="26" width="3" style="1" customWidth="1"/>
    <col min="27" max="16384" width="9.140625" style="1" hidden="1"/>
  </cols>
  <sheetData>
    <row r="1" spans="1:26" ht="20.25">
      <c r="A1" s="197" t="s">
        <v>311</v>
      </c>
      <c r="B1" s="197"/>
      <c r="C1" s="197"/>
      <c r="D1" s="197"/>
      <c r="E1" s="197"/>
      <c r="F1" s="197"/>
      <c r="G1" s="197"/>
      <c r="H1" s="197"/>
      <c r="I1" s="197"/>
      <c r="J1" s="197"/>
      <c r="K1" s="197"/>
      <c r="L1" s="197"/>
      <c r="M1" s="197"/>
      <c r="N1" s="197"/>
      <c r="O1" s="197"/>
      <c r="P1" s="197"/>
      <c r="Q1" s="197"/>
      <c r="R1" s="197"/>
      <c r="S1" s="197"/>
      <c r="T1" s="197"/>
      <c r="U1" s="197"/>
      <c r="V1" s="197"/>
      <c r="Z1" s="2"/>
    </row>
    <row r="2" spans="1:26">
      <c r="A2" s="204" t="s">
        <v>376</v>
      </c>
      <c r="B2" s="204"/>
      <c r="C2" s="204"/>
      <c r="D2" s="204"/>
      <c r="E2" s="203" t="str">
        <f>Introduction!D11</f>
        <v>Ramesh Kumar</v>
      </c>
      <c r="F2" s="203"/>
      <c r="G2" s="203"/>
      <c r="H2" s="203"/>
      <c r="I2" s="201"/>
      <c r="J2" s="201"/>
      <c r="K2" s="201"/>
      <c r="L2" s="201"/>
      <c r="M2" s="201"/>
      <c r="N2" s="204" t="s">
        <v>377</v>
      </c>
      <c r="O2" s="204"/>
      <c r="P2" s="204"/>
      <c r="Q2" s="203" t="str">
        <f>Introduction!D12</f>
        <v>Lecturer in Mathematics</v>
      </c>
      <c r="R2" s="203"/>
      <c r="S2" s="203"/>
      <c r="T2" s="203"/>
      <c r="U2" s="203"/>
      <c r="V2" s="144"/>
      <c r="Z2" s="2"/>
    </row>
    <row r="3" spans="1:26">
      <c r="A3" s="200" t="s">
        <v>378</v>
      </c>
      <c r="B3" s="200"/>
      <c r="C3" s="198" t="str">
        <f>Introduction!D14</f>
        <v xml:space="preserve">GSSS XYZ </v>
      </c>
      <c r="D3" s="198"/>
      <c r="E3" s="198"/>
      <c r="F3" s="198"/>
      <c r="G3" s="198"/>
      <c r="H3" s="198"/>
      <c r="I3" s="198"/>
      <c r="J3" s="145"/>
      <c r="K3" s="146" t="s">
        <v>379</v>
      </c>
      <c r="L3" s="198" t="str">
        <f>Introduction!D15</f>
        <v>ABCDE1234F</v>
      </c>
      <c r="M3" s="198"/>
      <c r="N3" s="199" t="s">
        <v>380</v>
      </c>
      <c r="O3" s="199"/>
      <c r="P3" s="199"/>
      <c r="Q3" s="199"/>
      <c r="R3" s="198" t="str">
        <f>Introduction!D16</f>
        <v>Resident</v>
      </c>
      <c r="S3" s="198"/>
      <c r="T3" s="198"/>
      <c r="U3" s="198"/>
      <c r="V3" s="144"/>
      <c r="Z3" s="2"/>
    </row>
    <row r="4" spans="1:26" ht="41.25" customHeight="1">
      <c r="A4" s="7" t="s">
        <v>31</v>
      </c>
      <c r="B4" s="8" t="s">
        <v>30</v>
      </c>
      <c r="C4" s="76" t="s">
        <v>27</v>
      </c>
      <c r="D4" s="76" t="s">
        <v>0</v>
      </c>
      <c r="E4" s="76" t="s">
        <v>1</v>
      </c>
      <c r="F4" s="76" t="s">
        <v>2</v>
      </c>
      <c r="G4" s="76" t="s">
        <v>3</v>
      </c>
      <c r="H4" s="76" t="s">
        <v>11</v>
      </c>
      <c r="I4" s="8" t="s">
        <v>119</v>
      </c>
      <c r="J4" s="8" t="s">
        <v>314</v>
      </c>
      <c r="K4" s="76" t="s">
        <v>45</v>
      </c>
      <c r="L4" s="8" t="s">
        <v>32</v>
      </c>
      <c r="M4" s="76" t="s">
        <v>4</v>
      </c>
      <c r="N4" s="76" t="s">
        <v>5</v>
      </c>
      <c r="O4" s="76" t="s">
        <v>6</v>
      </c>
      <c r="P4" s="76" t="s">
        <v>7</v>
      </c>
      <c r="Q4" s="76" t="s">
        <v>8</v>
      </c>
      <c r="R4" s="76" t="s">
        <v>9</v>
      </c>
      <c r="S4" s="115" t="s">
        <v>375</v>
      </c>
      <c r="T4" s="8" t="s">
        <v>28</v>
      </c>
      <c r="U4" s="8" t="s">
        <v>33</v>
      </c>
      <c r="V4" s="76" t="s">
        <v>29</v>
      </c>
      <c r="W4" s="84"/>
      <c r="Z4" s="2"/>
    </row>
    <row r="5" spans="1:26">
      <c r="A5" s="76">
        <v>1</v>
      </c>
      <c r="B5" s="76">
        <v>2</v>
      </c>
      <c r="C5" s="76">
        <v>3</v>
      </c>
      <c r="D5" s="76">
        <v>4</v>
      </c>
      <c r="E5" s="76">
        <v>5</v>
      </c>
      <c r="F5" s="76">
        <v>6</v>
      </c>
      <c r="G5" s="76">
        <v>7</v>
      </c>
      <c r="H5" s="76">
        <v>8</v>
      </c>
      <c r="I5" s="76">
        <v>9</v>
      </c>
      <c r="J5" s="76">
        <v>10</v>
      </c>
      <c r="K5" s="76">
        <v>11</v>
      </c>
      <c r="L5" s="76">
        <v>12</v>
      </c>
      <c r="M5" s="76">
        <v>13</v>
      </c>
      <c r="N5" s="76">
        <v>14</v>
      </c>
      <c r="O5" s="76">
        <v>15</v>
      </c>
      <c r="P5" s="76">
        <v>16</v>
      </c>
      <c r="Q5" s="76">
        <v>17</v>
      </c>
      <c r="R5" s="107">
        <v>18</v>
      </c>
      <c r="S5" s="76">
        <v>19</v>
      </c>
      <c r="T5" s="76">
        <v>20</v>
      </c>
      <c r="U5" s="76">
        <v>21</v>
      </c>
      <c r="V5" s="76">
        <v>22</v>
      </c>
      <c r="W5" s="84"/>
      <c r="Z5" s="2"/>
    </row>
    <row r="6" spans="1:26" ht="17.100000000000001" customHeight="1">
      <c r="A6" s="9">
        <v>1</v>
      </c>
      <c r="B6" s="10" t="s">
        <v>10</v>
      </c>
      <c r="C6" s="109">
        <v>17800</v>
      </c>
      <c r="D6" s="109">
        <v>4800</v>
      </c>
      <c r="E6" s="109">
        <v>0</v>
      </c>
      <c r="F6" s="10">
        <f>MROUND((C6+D6+J6)*1.19, 1)</f>
        <v>26894</v>
      </c>
      <c r="G6" s="10">
        <f>(C6+D6)*Introduction!D$17/100</f>
        <v>2260</v>
      </c>
      <c r="H6" s="11">
        <f>Introduction!D18</f>
        <v>500</v>
      </c>
      <c r="I6" s="11">
        <v>0</v>
      </c>
      <c r="J6" s="10">
        <f>IF(Introduction!D$21=0, 0, IF(C6+D6&gt;=20000, 2000, 0.1*(C6+D6)))</f>
        <v>0</v>
      </c>
      <c r="K6" s="11">
        <f>IF(Introduction!D13&lt;3, 0, 2000)</f>
        <v>0</v>
      </c>
      <c r="L6" s="10">
        <f t="shared" ref="L6:L24" si="0">SUM(C6:K6)</f>
        <v>52254</v>
      </c>
      <c r="M6" s="109">
        <v>5000</v>
      </c>
      <c r="N6" s="109"/>
      <c r="O6" s="11">
        <f>Introduction!D19</f>
        <v>30</v>
      </c>
      <c r="P6" s="10">
        <f>IF(Introduction!D20=1, MROUND((C6+D6+F6)/10,1), 0)</f>
        <v>0</v>
      </c>
      <c r="Q6" s="109">
        <v>0</v>
      </c>
      <c r="R6" s="109">
        <v>0</v>
      </c>
      <c r="S6" s="109">
        <v>0</v>
      </c>
      <c r="T6" s="109">
        <v>1000</v>
      </c>
      <c r="U6" s="10">
        <f t="shared" ref="U6:U24" si="1">SUM(M6:T6)</f>
        <v>6030</v>
      </c>
      <c r="V6" s="10">
        <f t="shared" ref="V6:V24" si="2">L6-U6</f>
        <v>46224</v>
      </c>
      <c r="Z6" s="2"/>
    </row>
    <row r="7" spans="1:26" ht="17.100000000000001" customHeight="1">
      <c r="A7" s="9">
        <v>2</v>
      </c>
      <c r="B7" s="10" t="s">
        <v>12</v>
      </c>
      <c r="C7" s="11">
        <f t="shared" ref="C7:D9" si="3">C$6</f>
        <v>17800</v>
      </c>
      <c r="D7" s="11">
        <f t="shared" si="3"/>
        <v>4800</v>
      </c>
      <c r="E7" s="11">
        <f>E6</f>
        <v>0</v>
      </c>
      <c r="F7" s="10">
        <f t="shared" ref="F7:F13" si="4">MROUND((C7+D7+J7)*1.25, 1)</f>
        <v>28250</v>
      </c>
      <c r="G7" s="10">
        <f>(C7+D7)*Introduction!D$17/100</f>
        <v>2260</v>
      </c>
      <c r="H7" s="11">
        <f t="shared" ref="H7:H17" si="5">H$6</f>
        <v>500</v>
      </c>
      <c r="I7" s="11">
        <v>0</v>
      </c>
      <c r="J7" s="10">
        <f>IF(Introduction!D$21=0, 0, IF(C7+D7&gt;=20000, 2000, 0.1*(C7+D7)))</f>
        <v>0</v>
      </c>
      <c r="K7" s="11">
        <f t="shared" ref="K7:K13" si="6">K$6</f>
        <v>0</v>
      </c>
      <c r="L7" s="10">
        <f t="shared" si="0"/>
        <v>53610</v>
      </c>
      <c r="M7" s="11">
        <f>M6</f>
        <v>5000</v>
      </c>
      <c r="N7" s="11">
        <f>N6</f>
        <v>0</v>
      </c>
      <c r="O7" s="11">
        <f t="shared" ref="O7:O17" si="7">O$6</f>
        <v>30</v>
      </c>
      <c r="P7" s="10">
        <f>IF(Introduction!D20=1, MROUND((C7+D7+F7)/10,1), 0)</f>
        <v>0</v>
      </c>
      <c r="Q7" s="11">
        <f>Q6</f>
        <v>0</v>
      </c>
      <c r="R7" s="11">
        <f>R6</f>
        <v>0</v>
      </c>
      <c r="S7" s="11">
        <f>S6</f>
        <v>0</v>
      </c>
      <c r="T7" s="109">
        <v>1000</v>
      </c>
      <c r="U7" s="10">
        <f t="shared" si="1"/>
        <v>6030</v>
      </c>
      <c r="V7" s="10">
        <f t="shared" si="2"/>
        <v>47580</v>
      </c>
      <c r="Z7" s="2"/>
    </row>
    <row r="8" spans="1:26" ht="17.100000000000001" customHeight="1">
      <c r="A8" s="9">
        <v>3</v>
      </c>
      <c r="B8" s="10" t="s">
        <v>13</v>
      </c>
      <c r="C8" s="11">
        <f t="shared" si="3"/>
        <v>17800</v>
      </c>
      <c r="D8" s="11">
        <f t="shared" si="3"/>
        <v>4800</v>
      </c>
      <c r="E8" s="11">
        <f t="shared" ref="E8:E17" si="8">E7</f>
        <v>0</v>
      </c>
      <c r="F8" s="10">
        <f t="shared" si="4"/>
        <v>28250</v>
      </c>
      <c r="G8" s="10">
        <f>(C8+D8)*Introduction!D$17/100</f>
        <v>2260</v>
      </c>
      <c r="H8" s="11">
        <f t="shared" si="5"/>
        <v>500</v>
      </c>
      <c r="I8" s="11">
        <v>0</v>
      </c>
      <c r="J8" s="10">
        <f>IF(Introduction!D$21=0, 0, IF(C8+D8&gt;=20000, 2000, 0.1*(C8+D8)))</f>
        <v>0</v>
      </c>
      <c r="K8" s="11">
        <f t="shared" si="6"/>
        <v>0</v>
      </c>
      <c r="L8" s="10">
        <f t="shared" si="0"/>
        <v>53610</v>
      </c>
      <c r="M8" s="11">
        <f t="shared" ref="M8:M17" si="9">M7</f>
        <v>5000</v>
      </c>
      <c r="N8" s="11">
        <f t="shared" ref="N8:N17" si="10">N7</f>
        <v>0</v>
      </c>
      <c r="O8" s="11">
        <f t="shared" si="7"/>
        <v>30</v>
      </c>
      <c r="P8" s="10">
        <f>IF(Introduction!D20=1, MROUND((C8+D8+F8)/10,1), 0)</f>
        <v>0</v>
      </c>
      <c r="Q8" s="11">
        <f t="shared" ref="Q8:Q17" si="11">Q7</f>
        <v>0</v>
      </c>
      <c r="R8" s="11">
        <f t="shared" ref="R8:R17" si="12">R7</f>
        <v>0</v>
      </c>
      <c r="S8" s="11">
        <f t="shared" ref="S8:S17" si="13">S7</f>
        <v>0</v>
      </c>
      <c r="T8" s="109">
        <v>1000</v>
      </c>
      <c r="U8" s="10">
        <f t="shared" si="1"/>
        <v>6030</v>
      </c>
      <c r="V8" s="10">
        <f t="shared" si="2"/>
        <v>47580</v>
      </c>
      <c r="Z8" s="2"/>
    </row>
    <row r="9" spans="1:26" ht="17.100000000000001" customHeight="1">
      <c r="A9" s="9">
        <v>4</v>
      </c>
      <c r="B9" s="10" t="s">
        <v>14</v>
      </c>
      <c r="C9" s="11">
        <f t="shared" si="3"/>
        <v>17800</v>
      </c>
      <c r="D9" s="11">
        <f t="shared" si="3"/>
        <v>4800</v>
      </c>
      <c r="E9" s="11">
        <f t="shared" si="8"/>
        <v>0</v>
      </c>
      <c r="F9" s="10">
        <f t="shared" si="4"/>
        <v>28250</v>
      </c>
      <c r="G9" s="10">
        <f>(C9+D9)*Introduction!D$17/100</f>
        <v>2260</v>
      </c>
      <c r="H9" s="11">
        <f t="shared" si="5"/>
        <v>500</v>
      </c>
      <c r="I9" s="11">
        <v>0</v>
      </c>
      <c r="J9" s="10">
        <f>IF(Introduction!D$21=0, 0, IF(C9+D9&gt;=20000, 2000, 0.1*(C9+D9)))</f>
        <v>0</v>
      </c>
      <c r="K9" s="11">
        <f t="shared" si="6"/>
        <v>0</v>
      </c>
      <c r="L9" s="10">
        <f t="shared" si="0"/>
        <v>53610</v>
      </c>
      <c r="M9" s="11">
        <f t="shared" si="9"/>
        <v>5000</v>
      </c>
      <c r="N9" s="11">
        <f t="shared" si="10"/>
        <v>0</v>
      </c>
      <c r="O9" s="11">
        <f t="shared" si="7"/>
        <v>30</v>
      </c>
      <c r="P9" s="10">
        <f>IF(Introduction!D20=1, MROUND((C9+D9+F9)/10,1), 0)</f>
        <v>0</v>
      </c>
      <c r="Q9" s="11">
        <f t="shared" si="11"/>
        <v>0</v>
      </c>
      <c r="R9" s="11">
        <f t="shared" si="12"/>
        <v>0</v>
      </c>
      <c r="S9" s="11">
        <f t="shared" si="13"/>
        <v>0</v>
      </c>
      <c r="T9" s="109">
        <v>1000</v>
      </c>
      <c r="U9" s="10">
        <f t="shared" si="1"/>
        <v>6030</v>
      </c>
      <c r="V9" s="10">
        <f t="shared" si="2"/>
        <v>47580</v>
      </c>
      <c r="Z9" s="2"/>
    </row>
    <row r="10" spans="1:26" ht="17.100000000000001" customHeight="1">
      <c r="A10" s="9">
        <v>5</v>
      </c>
      <c r="B10" s="10" t="s">
        <v>15</v>
      </c>
      <c r="C10" s="109">
        <v>18480</v>
      </c>
      <c r="D10" s="11">
        <f t="shared" ref="D10:D13" si="14">D$6</f>
        <v>4800</v>
      </c>
      <c r="E10" s="11">
        <f t="shared" si="8"/>
        <v>0</v>
      </c>
      <c r="F10" s="10">
        <f t="shared" si="4"/>
        <v>29100</v>
      </c>
      <c r="G10" s="10">
        <f>(C10+D10)*Introduction!D$17/100</f>
        <v>2328</v>
      </c>
      <c r="H10" s="11">
        <f t="shared" si="5"/>
        <v>500</v>
      </c>
      <c r="I10" s="11">
        <v>0</v>
      </c>
      <c r="J10" s="10">
        <f>IF(Introduction!D$21=0, 0, IF(C10+D10&gt;=20000, 2000, 0.1*(C10+D10)))</f>
        <v>0</v>
      </c>
      <c r="K10" s="11">
        <f t="shared" si="6"/>
        <v>0</v>
      </c>
      <c r="L10" s="10">
        <f t="shared" si="0"/>
        <v>55208</v>
      </c>
      <c r="M10" s="11">
        <f t="shared" si="9"/>
        <v>5000</v>
      </c>
      <c r="N10" s="11">
        <f t="shared" si="10"/>
        <v>0</v>
      </c>
      <c r="O10" s="11">
        <f t="shared" si="7"/>
        <v>30</v>
      </c>
      <c r="P10" s="10">
        <f>IF(Introduction!D20=1, MROUND((C10+D10+F10)/10,1), 0)</f>
        <v>0</v>
      </c>
      <c r="Q10" s="11">
        <f t="shared" si="11"/>
        <v>0</v>
      </c>
      <c r="R10" s="11">
        <f t="shared" si="12"/>
        <v>0</v>
      </c>
      <c r="S10" s="11">
        <f t="shared" si="13"/>
        <v>0</v>
      </c>
      <c r="T10" s="109">
        <v>1000</v>
      </c>
      <c r="U10" s="10">
        <f t="shared" si="1"/>
        <v>6030</v>
      </c>
      <c r="V10" s="10">
        <f t="shared" si="2"/>
        <v>49178</v>
      </c>
      <c r="Z10" s="2"/>
    </row>
    <row r="11" spans="1:26" ht="17.100000000000001" customHeight="1">
      <c r="A11" s="9">
        <v>6</v>
      </c>
      <c r="B11" s="10" t="s">
        <v>16</v>
      </c>
      <c r="C11" s="11">
        <f t="shared" ref="C11:C13" si="15">C$10</f>
        <v>18480</v>
      </c>
      <c r="D11" s="11">
        <f t="shared" si="14"/>
        <v>4800</v>
      </c>
      <c r="E11" s="11">
        <f t="shared" si="8"/>
        <v>0</v>
      </c>
      <c r="F11" s="10">
        <f t="shared" si="4"/>
        <v>29100</v>
      </c>
      <c r="G11" s="10">
        <f>(C11+D11)*Introduction!D$17/100</f>
        <v>2328</v>
      </c>
      <c r="H11" s="11">
        <f t="shared" si="5"/>
        <v>500</v>
      </c>
      <c r="I11" s="11">
        <v>0</v>
      </c>
      <c r="J11" s="10">
        <f>IF(Introduction!D$21=0, 0, IF(C11+D11&gt;=20000, 2000, 0.1*(C11+D11)))</f>
        <v>0</v>
      </c>
      <c r="K11" s="11">
        <f t="shared" si="6"/>
        <v>0</v>
      </c>
      <c r="L11" s="10">
        <f t="shared" si="0"/>
        <v>55208</v>
      </c>
      <c r="M11" s="11">
        <f t="shared" si="9"/>
        <v>5000</v>
      </c>
      <c r="N11" s="11">
        <f t="shared" si="10"/>
        <v>0</v>
      </c>
      <c r="O11" s="11">
        <f t="shared" si="7"/>
        <v>30</v>
      </c>
      <c r="P11" s="10">
        <f>IF(Introduction!D20=1, MROUND((C11+D11+F11)/10,1), 0)</f>
        <v>0</v>
      </c>
      <c r="Q11" s="11">
        <f t="shared" si="11"/>
        <v>0</v>
      </c>
      <c r="R11" s="11">
        <f t="shared" si="12"/>
        <v>0</v>
      </c>
      <c r="S11" s="11">
        <f t="shared" si="13"/>
        <v>0</v>
      </c>
      <c r="T11" s="109">
        <v>1000</v>
      </c>
      <c r="U11" s="10">
        <f t="shared" si="1"/>
        <v>6030</v>
      </c>
      <c r="V11" s="10">
        <f t="shared" si="2"/>
        <v>49178</v>
      </c>
      <c r="Z11" s="2"/>
    </row>
    <row r="12" spans="1:26" ht="17.100000000000001" customHeight="1">
      <c r="A12" s="9">
        <v>7</v>
      </c>
      <c r="B12" s="10" t="s">
        <v>17</v>
      </c>
      <c r="C12" s="11">
        <f t="shared" si="15"/>
        <v>18480</v>
      </c>
      <c r="D12" s="11">
        <f t="shared" si="14"/>
        <v>4800</v>
      </c>
      <c r="E12" s="11">
        <f t="shared" si="8"/>
        <v>0</v>
      </c>
      <c r="F12" s="10">
        <f t="shared" si="4"/>
        <v>29100</v>
      </c>
      <c r="G12" s="10">
        <f>(C12+D12)*Introduction!D$17/100</f>
        <v>2328</v>
      </c>
      <c r="H12" s="11">
        <f t="shared" si="5"/>
        <v>500</v>
      </c>
      <c r="I12" s="11">
        <v>0</v>
      </c>
      <c r="J12" s="10">
        <f>IF(Introduction!D$21=0, 0, IF(C12+D12&gt;=20000, 2000, 0.1*(C12+D12)))</f>
        <v>0</v>
      </c>
      <c r="K12" s="11">
        <f t="shared" si="6"/>
        <v>0</v>
      </c>
      <c r="L12" s="10">
        <f t="shared" si="0"/>
        <v>55208</v>
      </c>
      <c r="M12" s="11">
        <f t="shared" si="9"/>
        <v>5000</v>
      </c>
      <c r="N12" s="11">
        <f t="shared" si="10"/>
        <v>0</v>
      </c>
      <c r="O12" s="11">
        <f t="shared" si="7"/>
        <v>30</v>
      </c>
      <c r="P12" s="10">
        <f>IF(Introduction!D20=1, MROUND((C12+D12+F12)/10,1), 0)</f>
        <v>0</v>
      </c>
      <c r="Q12" s="11">
        <f t="shared" si="11"/>
        <v>0</v>
      </c>
      <c r="R12" s="11">
        <f t="shared" si="12"/>
        <v>0</v>
      </c>
      <c r="S12" s="11">
        <f t="shared" si="13"/>
        <v>0</v>
      </c>
      <c r="T12" s="109">
        <v>1000</v>
      </c>
      <c r="U12" s="10">
        <f t="shared" si="1"/>
        <v>6030</v>
      </c>
      <c r="V12" s="10">
        <f t="shared" si="2"/>
        <v>49178</v>
      </c>
      <c r="Z12" s="2"/>
    </row>
    <row r="13" spans="1:26" ht="17.100000000000001" customHeight="1">
      <c r="A13" s="9">
        <v>8</v>
      </c>
      <c r="B13" s="10" t="s">
        <v>18</v>
      </c>
      <c r="C13" s="11">
        <f t="shared" si="15"/>
        <v>18480</v>
      </c>
      <c r="D13" s="11">
        <f t="shared" si="14"/>
        <v>4800</v>
      </c>
      <c r="E13" s="11">
        <f t="shared" si="8"/>
        <v>0</v>
      </c>
      <c r="F13" s="10">
        <f t="shared" si="4"/>
        <v>29100</v>
      </c>
      <c r="G13" s="10">
        <f>(C13+D13)*Introduction!D$17/100</f>
        <v>2328</v>
      </c>
      <c r="H13" s="11">
        <f t="shared" si="5"/>
        <v>500</v>
      </c>
      <c r="I13" s="11">
        <v>0</v>
      </c>
      <c r="J13" s="10">
        <f>IF(Introduction!D$21=0, 0, IF(C13+D13&gt;=20000, 2000, 0.1*(C13+D13)))</f>
        <v>0</v>
      </c>
      <c r="K13" s="11">
        <f t="shared" si="6"/>
        <v>0</v>
      </c>
      <c r="L13" s="10">
        <f t="shared" si="0"/>
        <v>55208</v>
      </c>
      <c r="M13" s="11">
        <f t="shared" si="9"/>
        <v>5000</v>
      </c>
      <c r="N13" s="11">
        <f t="shared" si="10"/>
        <v>0</v>
      </c>
      <c r="O13" s="11">
        <f t="shared" si="7"/>
        <v>30</v>
      </c>
      <c r="P13" s="10">
        <f>IF(Introduction!D20=1, MROUND((C13+D13+F13)/10,1), 0)</f>
        <v>0</v>
      </c>
      <c r="Q13" s="11">
        <f t="shared" si="11"/>
        <v>0</v>
      </c>
      <c r="R13" s="11">
        <f t="shared" si="12"/>
        <v>0</v>
      </c>
      <c r="S13" s="11">
        <f t="shared" si="13"/>
        <v>0</v>
      </c>
      <c r="T13" s="109">
        <v>1000</v>
      </c>
      <c r="U13" s="10">
        <f t="shared" si="1"/>
        <v>6030</v>
      </c>
      <c r="V13" s="10">
        <f t="shared" si="2"/>
        <v>49178</v>
      </c>
      <c r="Z13" s="2"/>
    </row>
    <row r="14" spans="1:26" ht="17.100000000000001" customHeight="1">
      <c r="A14" s="9">
        <v>9</v>
      </c>
      <c r="B14" s="10" t="s">
        <v>19</v>
      </c>
      <c r="C14" s="109">
        <v>60400</v>
      </c>
      <c r="D14" s="11">
        <v>0</v>
      </c>
      <c r="E14" s="11">
        <f t="shared" si="8"/>
        <v>0</v>
      </c>
      <c r="F14" s="11">
        <f>MROUND(0.02*C14+1.25*J14, 1)</f>
        <v>1208</v>
      </c>
      <c r="G14" s="10">
        <f>G$13</f>
        <v>2328</v>
      </c>
      <c r="H14" s="11">
        <f t="shared" si="5"/>
        <v>500</v>
      </c>
      <c r="I14" s="11">
        <v>0</v>
      </c>
      <c r="J14" s="10">
        <f>J$13</f>
        <v>0</v>
      </c>
      <c r="K14" s="11">
        <v>0</v>
      </c>
      <c r="L14" s="10">
        <f t="shared" si="0"/>
        <v>64436</v>
      </c>
      <c r="M14" s="11">
        <f t="shared" si="9"/>
        <v>5000</v>
      </c>
      <c r="N14" s="11">
        <f t="shared" si="10"/>
        <v>0</v>
      </c>
      <c r="O14" s="11">
        <f t="shared" si="7"/>
        <v>30</v>
      </c>
      <c r="P14" s="10">
        <f>IF(Introduction!D20=1, MROUND((C14+D14+F14)/10,1), 0)</f>
        <v>0</v>
      </c>
      <c r="Q14" s="11">
        <f t="shared" si="11"/>
        <v>0</v>
      </c>
      <c r="R14" s="11">
        <f t="shared" si="12"/>
        <v>0</v>
      </c>
      <c r="S14" s="11">
        <f t="shared" si="13"/>
        <v>0</v>
      </c>
      <c r="T14" s="109">
        <v>1000</v>
      </c>
      <c r="U14" s="10">
        <f t="shared" si="1"/>
        <v>6030</v>
      </c>
      <c r="V14" s="10">
        <f t="shared" si="2"/>
        <v>58406</v>
      </c>
      <c r="Z14" s="2"/>
    </row>
    <row r="15" spans="1:26" ht="17.100000000000001" customHeight="1">
      <c r="A15" s="9">
        <v>10</v>
      </c>
      <c r="B15" s="10" t="s">
        <v>20</v>
      </c>
      <c r="C15" s="11">
        <f>C$14</f>
        <v>60400</v>
      </c>
      <c r="D15" s="11">
        <v>0</v>
      </c>
      <c r="E15" s="11">
        <f t="shared" si="8"/>
        <v>0</v>
      </c>
      <c r="F15" s="11">
        <f>MROUND(0.02*C15+1.25*J15, 1)</f>
        <v>1208</v>
      </c>
      <c r="G15" s="10">
        <f>G$13</f>
        <v>2328</v>
      </c>
      <c r="H15" s="11">
        <f t="shared" si="5"/>
        <v>500</v>
      </c>
      <c r="I15" s="11">
        <v>0</v>
      </c>
      <c r="J15" s="10">
        <f>J$13</f>
        <v>0</v>
      </c>
      <c r="K15" s="11">
        <v>0</v>
      </c>
      <c r="L15" s="10">
        <f t="shared" si="0"/>
        <v>64436</v>
      </c>
      <c r="M15" s="11">
        <f t="shared" si="9"/>
        <v>5000</v>
      </c>
      <c r="N15" s="11">
        <f t="shared" si="10"/>
        <v>0</v>
      </c>
      <c r="O15" s="11">
        <f t="shared" si="7"/>
        <v>30</v>
      </c>
      <c r="P15" s="10">
        <f>IF(Introduction!D20=1, MROUND((C15+D15+F15)/10,1), 0)</f>
        <v>0</v>
      </c>
      <c r="Q15" s="11">
        <f t="shared" si="11"/>
        <v>0</v>
      </c>
      <c r="R15" s="11">
        <f t="shared" si="12"/>
        <v>0</v>
      </c>
      <c r="S15" s="11">
        <f t="shared" si="13"/>
        <v>0</v>
      </c>
      <c r="T15" s="109">
        <v>4000</v>
      </c>
      <c r="U15" s="10">
        <f t="shared" si="1"/>
        <v>9030</v>
      </c>
      <c r="V15" s="10">
        <f t="shared" si="2"/>
        <v>55406</v>
      </c>
      <c r="Z15" s="2"/>
    </row>
    <row r="16" spans="1:26" ht="17.100000000000001" customHeight="1">
      <c r="A16" s="9">
        <v>11</v>
      </c>
      <c r="B16" s="10" t="s">
        <v>21</v>
      </c>
      <c r="C16" s="11">
        <f>C$14</f>
        <v>60400</v>
      </c>
      <c r="D16" s="11">
        <v>0</v>
      </c>
      <c r="E16" s="11">
        <f t="shared" si="8"/>
        <v>0</v>
      </c>
      <c r="F16" s="11">
        <f>MROUND(0.02*C16+1.25*J16, 1)</f>
        <v>1208</v>
      </c>
      <c r="G16" s="10">
        <f>G$13</f>
        <v>2328</v>
      </c>
      <c r="H16" s="11">
        <f t="shared" si="5"/>
        <v>500</v>
      </c>
      <c r="I16" s="11">
        <v>0</v>
      </c>
      <c r="J16" s="10">
        <f>J$13</f>
        <v>0</v>
      </c>
      <c r="K16" s="11">
        <v>0</v>
      </c>
      <c r="L16" s="10">
        <f t="shared" si="0"/>
        <v>64436</v>
      </c>
      <c r="M16" s="11">
        <f t="shared" si="9"/>
        <v>5000</v>
      </c>
      <c r="N16" s="11">
        <f t="shared" si="10"/>
        <v>0</v>
      </c>
      <c r="O16" s="11">
        <f t="shared" si="7"/>
        <v>30</v>
      </c>
      <c r="P16" s="10">
        <f>IF(Introduction!D20=1, MROUND((C16+D16+F16)/10,1), 0)</f>
        <v>0</v>
      </c>
      <c r="Q16" s="11">
        <f t="shared" si="11"/>
        <v>0</v>
      </c>
      <c r="R16" s="11">
        <f t="shared" si="12"/>
        <v>0</v>
      </c>
      <c r="S16" s="11">
        <f t="shared" si="13"/>
        <v>0</v>
      </c>
      <c r="T16" s="109">
        <v>3467</v>
      </c>
      <c r="U16" s="10">
        <f t="shared" si="1"/>
        <v>8497</v>
      </c>
      <c r="V16" s="10">
        <f t="shared" si="2"/>
        <v>55939</v>
      </c>
      <c r="Z16" s="2"/>
    </row>
    <row r="17" spans="1:26" ht="17.100000000000001" customHeight="1">
      <c r="A17" s="9">
        <v>12</v>
      </c>
      <c r="B17" s="10" t="s">
        <v>22</v>
      </c>
      <c r="C17" s="11">
        <f>C$14</f>
        <v>60400</v>
      </c>
      <c r="D17" s="11">
        <v>0</v>
      </c>
      <c r="E17" s="11">
        <f t="shared" si="8"/>
        <v>0</v>
      </c>
      <c r="F17" s="11">
        <f>MROUND(0.02*C17+1.25*J17, 1)</f>
        <v>1208</v>
      </c>
      <c r="G17" s="10">
        <f>G$13</f>
        <v>2328</v>
      </c>
      <c r="H17" s="11">
        <f t="shared" si="5"/>
        <v>500</v>
      </c>
      <c r="I17" s="11">
        <v>0</v>
      </c>
      <c r="J17" s="10">
        <f>J$13</f>
        <v>0</v>
      </c>
      <c r="K17" s="11">
        <v>0</v>
      </c>
      <c r="L17" s="10">
        <f t="shared" si="0"/>
        <v>64436</v>
      </c>
      <c r="M17" s="11">
        <f t="shared" si="9"/>
        <v>5000</v>
      </c>
      <c r="N17" s="11">
        <f t="shared" si="10"/>
        <v>0</v>
      </c>
      <c r="O17" s="11">
        <f t="shared" si="7"/>
        <v>30</v>
      </c>
      <c r="P17" s="10">
        <f>IF(Introduction!D20=1, MROUND((C17+D17+F17)/10,1), 0)</f>
        <v>0</v>
      </c>
      <c r="Q17" s="11">
        <f t="shared" si="11"/>
        <v>0</v>
      </c>
      <c r="R17" s="11">
        <f t="shared" si="12"/>
        <v>0</v>
      </c>
      <c r="S17" s="11">
        <f t="shared" si="13"/>
        <v>0</v>
      </c>
      <c r="T17" s="109">
        <v>0</v>
      </c>
      <c r="U17" s="10">
        <f t="shared" si="1"/>
        <v>5030</v>
      </c>
      <c r="V17" s="10">
        <f t="shared" si="2"/>
        <v>59406</v>
      </c>
      <c r="Z17" s="2"/>
    </row>
    <row r="18" spans="1:26" ht="17.100000000000001" customHeight="1">
      <c r="A18" s="9">
        <v>13</v>
      </c>
      <c r="B18" s="10" t="s">
        <v>23</v>
      </c>
      <c r="C18" s="10">
        <v>0</v>
      </c>
      <c r="D18" s="10">
        <v>0</v>
      </c>
      <c r="E18" s="10">
        <v>0</v>
      </c>
      <c r="F18" s="109">
        <v>4415</v>
      </c>
      <c r="G18" s="10">
        <v>0</v>
      </c>
      <c r="H18" s="10">
        <v>0</v>
      </c>
      <c r="I18" s="10">
        <v>0</v>
      </c>
      <c r="J18" s="10">
        <v>0</v>
      </c>
      <c r="K18" s="10">
        <v>0</v>
      </c>
      <c r="L18" s="10">
        <f t="shared" si="0"/>
        <v>4415</v>
      </c>
      <c r="M18" s="10">
        <v>0</v>
      </c>
      <c r="N18" s="10">
        <v>0</v>
      </c>
      <c r="O18" s="10">
        <v>0</v>
      </c>
      <c r="P18" s="109">
        <f>IF(Introduction!D20=1,MROUND(F18/10,1), 0)</f>
        <v>0</v>
      </c>
      <c r="Q18" s="11">
        <v>0</v>
      </c>
      <c r="R18" s="11"/>
      <c r="S18" s="11">
        <v>0</v>
      </c>
      <c r="T18" s="11">
        <v>0</v>
      </c>
      <c r="U18" s="10">
        <f t="shared" si="1"/>
        <v>0</v>
      </c>
      <c r="V18" s="10">
        <f t="shared" si="2"/>
        <v>4415</v>
      </c>
      <c r="Z18" s="2"/>
    </row>
    <row r="19" spans="1:26" ht="17.100000000000001" customHeight="1">
      <c r="A19" s="9">
        <v>14</v>
      </c>
      <c r="B19" s="10" t="s">
        <v>24</v>
      </c>
      <c r="C19" s="10">
        <v>0</v>
      </c>
      <c r="D19" s="10">
        <v>0</v>
      </c>
      <c r="E19" s="10">
        <v>0</v>
      </c>
      <c r="F19" s="109">
        <v>0</v>
      </c>
      <c r="G19" s="10">
        <v>0</v>
      </c>
      <c r="H19" s="10">
        <v>0</v>
      </c>
      <c r="I19" s="10">
        <v>0</v>
      </c>
      <c r="J19" s="10">
        <v>0</v>
      </c>
      <c r="K19" s="10">
        <v>0</v>
      </c>
      <c r="L19" s="10">
        <f t="shared" si="0"/>
        <v>0</v>
      </c>
      <c r="M19" s="10">
        <v>0</v>
      </c>
      <c r="N19" s="10">
        <v>0</v>
      </c>
      <c r="O19" s="10">
        <v>0</v>
      </c>
      <c r="P19" s="109">
        <f>IF(Introduction!D20=1,MROUND(F19/10,1), 0)</f>
        <v>0</v>
      </c>
      <c r="Q19" s="11">
        <v>0</v>
      </c>
      <c r="R19" s="11"/>
      <c r="S19" s="11">
        <v>0</v>
      </c>
      <c r="T19" s="11">
        <v>0</v>
      </c>
      <c r="U19" s="10">
        <f t="shared" si="1"/>
        <v>0</v>
      </c>
      <c r="V19" s="10">
        <f t="shared" si="2"/>
        <v>0</v>
      </c>
      <c r="Z19" s="2"/>
    </row>
    <row r="20" spans="1:26" ht="17.100000000000001" customHeight="1">
      <c r="A20" s="9">
        <v>15</v>
      </c>
      <c r="B20" s="10" t="s">
        <v>47</v>
      </c>
      <c r="C20" s="109">
        <v>0</v>
      </c>
      <c r="D20" s="109">
        <v>0</v>
      </c>
      <c r="E20" s="10">
        <v>0</v>
      </c>
      <c r="F20" s="109">
        <v>0</v>
      </c>
      <c r="G20" s="10">
        <v>0</v>
      </c>
      <c r="H20" s="10">
        <v>0</v>
      </c>
      <c r="I20" s="10">
        <v>0</v>
      </c>
      <c r="J20" s="10">
        <v>0</v>
      </c>
      <c r="K20" s="10">
        <v>0</v>
      </c>
      <c r="L20" s="10">
        <f t="shared" si="0"/>
        <v>0</v>
      </c>
      <c r="M20" s="10">
        <v>0</v>
      </c>
      <c r="N20" s="10">
        <v>0</v>
      </c>
      <c r="O20" s="10">
        <v>0</v>
      </c>
      <c r="P20" s="11">
        <v>0</v>
      </c>
      <c r="Q20" s="11">
        <v>0</v>
      </c>
      <c r="R20" s="11"/>
      <c r="S20" s="11">
        <v>0</v>
      </c>
      <c r="T20" s="11">
        <v>0</v>
      </c>
      <c r="U20" s="10">
        <f t="shared" si="1"/>
        <v>0</v>
      </c>
      <c r="V20" s="10">
        <f t="shared" si="2"/>
        <v>0</v>
      </c>
      <c r="Z20" s="2"/>
    </row>
    <row r="21" spans="1:26" ht="17.100000000000001" customHeight="1">
      <c r="A21" s="9">
        <v>16</v>
      </c>
      <c r="B21" s="10" t="s">
        <v>37</v>
      </c>
      <c r="C21" s="10">
        <v>0</v>
      </c>
      <c r="D21" s="10">
        <v>0</v>
      </c>
      <c r="E21" s="10">
        <v>0</v>
      </c>
      <c r="F21" s="10">
        <v>0</v>
      </c>
      <c r="G21" s="10">
        <v>0</v>
      </c>
      <c r="H21" s="10">
        <v>0</v>
      </c>
      <c r="I21" s="109">
        <f>9000*Introduction!D22</f>
        <v>18000</v>
      </c>
      <c r="J21" s="10">
        <v>0</v>
      </c>
      <c r="K21" s="10">
        <v>0</v>
      </c>
      <c r="L21" s="10">
        <f>SUM(C21:K21)</f>
        <v>18000</v>
      </c>
      <c r="M21" s="10">
        <v>0</v>
      </c>
      <c r="N21" s="10">
        <v>0</v>
      </c>
      <c r="O21" s="10">
        <v>0</v>
      </c>
      <c r="P21" s="11">
        <v>0</v>
      </c>
      <c r="Q21" s="11">
        <v>0</v>
      </c>
      <c r="R21" s="11"/>
      <c r="S21" s="11">
        <v>0</v>
      </c>
      <c r="T21" s="11">
        <v>0</v>
      </c>
      <c r="U21" s="10">
        <f t="shared" si="1"/>
        <v>0</v>
      </c>
      <c r="V21" s="10">
        <f t="shared" si="2"/>
        <v>18000</v>
      </c>
      <c r="Z21" s="2"/>
    </row>
    <row r="22" spans="1:26" ht="17.100000000000001" customHeight="1">
      <c r="A22" s="9">
        <v>17</v>
      </c>
      <c r="B22" s="10" t="s">
        <v>222</v>
      </c>
      <c r="C22" s="109">
        <v>70584</v>
      </c>
      <c r="D22" s="10">
        <v>0</v>
      </c>
      <c r="E22" s="10">
        <v>0</v>
      </c>
      <c r="F22" s="10">
        <v>0</v>
      </c>
      <c r="G22" s="10">
        <v>0</v>
      </c>
      <c r="H22" s="10">
        <v>0</v>
      </c>
      <c r="I22" s="10">
        <v>0</v>
      </c>
      <c r="J22" s="10">
        <v>0</v>
      </c>
      <c r="K22" s="10">
        <v>0</v>
      </c>
      <c r="L22" s="10">
        <f t="shared" si="0"/>
        <v>70584</v>
      </c>
      <c r="M22" s="11">
        <v>0</v>
      </c>
      <c r="N22" s="11">
        <v>0</v>
      </c>
      <c r="O22" s="10">
        <v>0</v>
      </c>
      <c r="P22" s="109">
        <v>0</v>
      </c>
      <c r="Q22" s="11">
        <v>0</v>
      </c>
      <c r="R22" s="11"/>
      <c r="S22" s="11">
        <v>0</v>
      </c>
      <c r="T22" s="109">
        <v>0</v>
      </c>
      <c r="U22" s="10">
        <f t="shared" si="1"/>
        <v>0</v>
      </c>
      <c r="V22" s="10">
        <f t="shared" si="2"/>
        <v>70584</v>
      </c>
      <c r="Z22" s="2"/>
    </row>
    <row r="23" spans="1:26" ht="17.100000000000001" customHeight="1">
      <c r="A23" s="9">
        <v>18</v>
      </c>
      <c r="B23" s="10" t="s">
        <v>38</v>
      </c>
      <c r="C23" s="11">
        <v>0</v>
      </c>
      <c r="D23" s="11">
        <v>0</v>
      </c>
      <c r="E23" s="11">
        <v>0</v>
      </c>
      <c r="F23" s="11">
        <v>0</v>
      </c>
      <c r="G23" s="11">
        <v>0</v>
      </c>
      <c r="H23" s="11">
        <v>0</v>
      </c>
      <c r="I23" s="11">
        <v>0</v>
      </c>
      <c r="J23" s="11">
        <v>0</v>
      </c>
      <c r="K23" s="11">
        <v>0</v>
      </c>
      <c r="L23" s="10">
        <v>0</v>
      </c>
      <c r="M23" s="11">
        <v>0</v>
      </c>
      <c r="N23" s="11">
        <v>0</v>
      </c>
      <c r="O23" s="10">
        <v>0</v>
      </c>
      <c r="P23" s="11">
        <v>0</v>
      </c>
      <c r="Q23" s="11">
        <v>0</v>
      </c>
      <c r="R23" s="11"/>
      <c r="S23" s="11">
        <v>0</v>
      </c>
      <c r="T23" s="11">
        <v>0</v>
      </c>
      <c r="U23" s="10">
        <f t="shared" si="1"/>
        <v>0</v>
      </c>
      <c r="V23" s="10">
        <f>SUM(N23:U23)</f>
        <v>0</v>
      </c>
      <c r="Z23" s="2"/>
    </row>
    <row r="24" spans="1:26" ht="17.100000000000001" customHeight="1">
      <c r="A24" s="1">
        <v>19</v>
      </c>
      <c r="B24" s="10" t="s">
        <v>38</v>
      </c>
      <c r="C24" s="11">
        <v>0</v>
      </c>
      <c r="D24" s="11">
        <v>0</v>
      </c>
      <c r="E24" s="11">
        <v>0</v>
      </c>
      <c r="F24" s="11">
        <v>0</v>
      </c>
      <c r="G24" s="11">
        <v>0</v>
      </c>
      <c r="H24" s="11">
        <v>0</v>
      </c>
      <c r="I24" s="11">
        <v>0</v>
      </c>
      <c r="J24" s="11"/>
      <c r="K24" s="11">
        <v>0</v>
      </c>
      <c r="L24" s="10">
        <f t="shared" si="0"/>
        <v>0</v>
      </c>
      <c r="M24" s="11">
        <v>0</v>
      </c>
      <c r="N24" s="11">
        <v>0</v>
      </c>
      <c r="O24" s="10">
        <v>0</v>
      </c>
      <c r="P24" s="11">
        <v>0</v>
      </c>
      <c r="Q24" s="11">
        <v>0</v>
      </c>
      <c r="R24" s="11"/>
      <c r="S24" s="11">
        <v>0</v>
      </c>
      <c r="T24" s="11">
        <v>0</v>
      </c>
      <c r="U24" s="10">
        <f t="shared" si="1"/>
        <v>0</v>
      </c>
      <c r="V24" s="10">
        <f t="shared" si="2"/>
        <v>0</v>
      </c>
      <c r="Z24" s="2"/>
    </row>
    <row r="25" spans="1:26" ht="17.100000000000001" customHeight="1">
      <c r="A25" s="202" t="s">
        <v>34</v>
      </c>
      <c r="B25" s="202"/>
      <c r="C25" s="10">
        <f t="shared" ref="C25:V25" si="16">SUM(C6:C24)</f>
        <v>457304</v>
      </c>
      <c r="D25" s="10">
        <f t="shared" si="16"/>
        <v>38400</v>
      </c>
      <c r="E25" s="10">
        <f t="shared" si="16"/>
        <v>0</v>
      </c>
      <c r="F25" s="10">
        <f t="shared" si="16"/>
        <v>237291</v>
      </c>
      <c r="G25" s="10">
        <f t="shared" si="16"/>
        <v>27664</v>
      </c>
      <c r="H25" s="10">
        <f t="shared" si="16"/>
        <v>6000</v>
      </c>
      <c r="I25" s="10">
        <f t="shared" si="16"/>
        <v>18000</v>
      </c>
      <c r="J25" s="10">
        <f t="shared" si="16"/>
        <v>0</v>
      </c>
      <c r="K25" s="10">
        <f t="shared" si="16"/>
        <v>0</v>
      </c>
      <c r="L25" s="10">
        <f t="shared" si="16"/>
        <v>784659</v>
      </c>
      <c r="M25" s="10">
        <f t="shared" si="16"/>
        <v>60000</v>
      </c>
      <c r="N25" s="10">
        <f t="shared" si="16"/>
        <v>0</v>
      </c>
      <c r="O25" s="10">
        <f t="shared" si="16"/>
        <v>360</v>
      </c>
      <c r="P25" s="10">
        <f t="shared" si="16"/>
        <v>0</v>
      </c>
      <c r="Q25" s="10">
        <f t="shared" si="16"/>
        <v>0</v>
      </c>
      <c r="R25" s="10"/>
      <c r="S25" s="10">
        <f t="shared" si="16"/>
        <v>0</v>
      </c>
      <c r="T25" s="10">
        <f t="shared" si="16"/>
        <v>16467</v>
      </c>
      <c r="U25" s="10">
        <f t="shared" si="16"/>
        <v>76827</v>
      </c>
      <c r="V25" s="10">
        <f t="shared" si="16"/>
        <v>707832</v>
      </c>
      <c r="Z25" s="2"/>
    </row>
    <row r="26" spans="1:26">
      <c r="A26" s="2"/>
      <c r="B26" s="2"/>
      <c r="C26" s="2"/>
      <c r="D26" s="2"/>
      <c r="E26" s="2"/>
      <c r="F26" s="2"/>
      <c r="G26" s="2"/>
      <c r="H26" s="2"/>
      <c r="I26" s="2"/>
      <c r="J26" s="2"/>
      <c r="K26" s="2"/>
      <c r="L26" s="2"/>
      <c r="M26" s="2"/>
      <c r="N26" s="2"/>
      <c r="O26" s="2"/>
      <c r="P26" s="2"/>
      <c r="Q26" s="2"/>
      <c r="R26" s="2"/>
      <c r="S26" s="2"/>
      <c r="T26" s="2"/>
      <c r="U26" s="2"/>
      <c r="V26" s="2"/>
      <c r="Z26" s="2"/>
    </row>
    <row r="27" spans="1:26">
      <c r="A27" s="2"/>
      <c r="B27" s="201" t="s">
        <v>35</v>
      </c>
      <c r="C27" s="201"/>
      <c r="D27" s="201"/>
      <c r="E27" s="201"/>
      <c r="F27" s="2"/>
      <c r="G27" s="2"/>
      <c r="H27" s="2"/>
      <c r="I27" s="2"/>
      <c r="J27" s="2"/>
      <c r="K27" s="2"/>
      <c r="L27" s="2"/>
      <c r="M27" s="2"/>
      <c r="N27" s="2"/>
      <c r="O27" s="2"/>
      <c r="P27" s="2"/>
      <c r="Q27" s="201" t="s">
        <v>36</v>
      </c>
      <c r="R27" s="201"/>
      <c r="S27" s="201"/>
      <c r="T27" s="201"/>
      <c r="U27" s="201"/>
      <c r="V27" s="201"/>
      <c r="Z27" s="2"/>
    </row>
    <row r="28" spans="1:26">
      <c r="A28" s="12"/>
      <c r="B28" s="2"/>
      <c r="C28" s="2"/>
      <c r="D28" s="2"/>
      <c r="E28" s="2"/>
      <c r="F28" s="2"/>
      <c r="G28" s="2"/>
      <c r="H28" s="2"/>
      <c r="I28" s="2"/>
      <c r="J28" s="2"/>
      <c r="K28" s="2"/>
      <c r="L28" s="2"/>
      <c r="M28" s="2"/>
      <c r="N28" s="2"/>
      <c r="O28" s="2"/>
      <c r="P28" s="2"/>
      <c r="Q28" s="2"/>
      <c r="R28" s="2"/>
      <c r="S28" s="2"/>
      <c r="T28" s="2"/>
      <c r="U28" s="2"/>
      <c r="V28" s="2"/>
      <c r="Z28" s="2"/>
    </row>
    <row r="29" spans="1:26" hidden="1">
      <c r="A29"/>
      <c r="B29"/>
      <c r="C29"/>
      <c r="D29"/>
      <c r="E29"/>
      <c r="F29"/>
      <c r="G29"/>
      <c r="H29"/>
      <c r="I29"/>
      <c r="J29"/>
      <c r="K29"/>
      <c r="L29"/>
      <c r="M29"/>
      <c r="N29"/>
      <c r="O29"/>
      <c r="P29"/>
      <c r="Q29"/>
      <c r="R29"/>
      <c r="S29"/>
      <c r="T29"/>
      <c r="U29"/>
      <c r="V29"/>
      <c r="W29"/>
      <c r="X29"/>
      <c r="Y29"/>
      <c r="Z29"/>
    </row>
    <row r="30" spans="1:26" hidden="1">
      <c r="A30" s="85"/>
      <c r="B30" s="85"/>
      <c r="C30" s="85"/>
      <c r="D30" s="85"/>
      <c r="E30" s="85"/>
      <c r="F30" s="85"/>
      <c r="G30" s="85"/>
      <c r="H30" s="85"/>
      <c r="I30" s="85"/>
      <c r="J30" s="85"/>
      <c r="K30" s="85"/>
      <c r="L30" s="85"/>
      <c r="M30" s="85"/>
      <c r="N30" s="85"/>
      <c r="O30" s="85"/>
      <c r="P30" s="85"/>
      <c r="Q30" s="85"/>
      <c r="R30" s="85"/>
      <c r="S30" s="85"/>
      <c r="T30" s="85"/>
      <c r="U30" s="85"/>
      <c r="V30" s="85"/>
    </row>
    <row r="31" spans="1:26" hidden="1">
      <c r="A31" s="85"/>
      <c r="B31" s="85"/>
      <c r="C31" s="85"/>
      <c r="D31" s="85"/>
      <c r="E31" s="85"/>
      <c r="F31" s="85"/>
      <c r="G31" s="85"/>
      <c r="H31" s="85"/>
      <c r="I31" s="85"/>
      <c r="J31" s="85"/>
      <c r="K31" s="85"/>
      <c r="L31" s="85"/>
      <c r="M31" s="85"/>
      <c r="N31" s="85"/>
      <c r="O31" s="85"/>
      <c r="P31" s="85"/>
      <c r="Q31" s="85"/>
      <c r="R31" s="85"/>
      <c r="S31" s="85"/>
      <c r="T31" s="85"/>
      <c r="U31" s="85"/>
      <c r="V31" s="85"/>
    </row>
    <row r="32" spans="1:26" hidden="1">
      <c r="A32" s="85"/>
      <c r="B32" s="85"/>
      <c r="C32" s="85"/>
      <c r="D32" s="85"/>
      <c r="E32" s="85"/>
      <c r="F32" s="85"/>
      <c r="G32" s="85"/>
      <c r="H32" s="85"/>
      <c r="I32" s="85"/>
      <c r="J32" s="85"/>
      <c r="K32" s="85"/>
      <c r="L32" s="85"/>
      <c r="M32" s="85"/>
      <c r="N32" s="85"/>
      <c r="O32" s="85"/>
      <c r="P32" s="85"/>
      <c r="Q32" s="85"/>
      <c r="R32" s="85"/>
      <c r="S32" s="85"/>
      <c r="T32" s="85"/>
      <c r="U32" s="85"/>
      <c r="V32" s="85"/>
    </row>
  </sheetData>
  <sheetProtection password="C4BE" sheet="1" objects="1" scenarios="1" selectLockedCells="1"/>
  <mergeCells count="14">
    <mergeCell ref="Q27:V27"/>
    <mergeCell ref="B27:E27"/>
    <mergeCell ref="A25:B25"/>
    <mergeCell ref="E2:H2"/>
    <mergeCell ref="A2:D2"/>
    <mergeCell ref="N2:P2"/>
    <mergeCell ref="Q2:U2"/>
    <mergeCell ref="I2:M2"/>
    <mergeCell ref="A1:V1"/>
    <mergeCell ref="L3:M3"/>
    <mergeCell ref="N3:Q3"/>
    <mergeCell ref="R3:U3"/>
    <mergeCell ref="A3:B3"/>
    <mergeCell ref="C3:I3"/>
  </mergeCell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sheetPr codeName="Sheet3"/>
  <dimension ref="A1:AF99"/>
  <sheetViews>
    <sheetView workbookViewId="0">
      <selection activeCell="L29" sqref="L29"/>
    </sheetView>
  </sheetViews>
  <sheetFormatPr defaultColWidth="0" defaultRowHeight="15"/>
  <cols>
    <col min="1" max="1" width="13.85546875" style="67" customWidth="1"/>
    <col min="2" max="6" width="9.140625" customWidth="1"/>
    <col min="7" max="7" width="10.28515625" customWidth="1"/>
    <col min="8" max="9" width="11.7109375" customWidth="1"/>
    <col min="10" max="10" width="9.140625" customWidth="1"/>
    <col min="11" max="11" width="11.7109375" customWidth="1"/>
    <col min="12" max="12" width="9.140625" customWidth="1"/>
    <col min="13" max="13" width="11.140625" customWidth="1"/>
    <col min="14" max="17" width="9.140625" customWidth="1"/>
    <col min="18" max="18" width="12.28515625" customWidth="1"/>
    <col min="19" max="29" width="9.140625" customWidth="1"/>
    <col min="30" max="32" width="0" hidden="1" customWidth="1"/>
    <col min="33" max="16384" width="9.140625" hidden="1"/>
  </cols>
  <sheetData>
    <row r="1" spans="1:31" s="128" customFormat="1" ht="21">
      <c r="A1" s="224" t="s">
        <v>389</v>
      </c>
      <c r="B1" s="224"/>
      <c r="C1" s="224"/>
      <c r="D1" s="224"/>
      <c r="E1" s="224"/>
      <c r="F1" s="224"/>
      <c r="G1" s="224"/>
      <c r="H1" s="224"/>
      <c r="I1" s="224"/>
      <c r="J1" s="224"/>
      <c r="K1" s="224"/>
      <c r="L1" s="224"/>
      <c r="M1" s="224"/>
    </row>
    <row r="2" spans="1:31" ht="21" customHeight="1">
      <c r="A2" s="223" t="s">
        <v>390</v>
      </c>
      <c r="B2" s="223"/>
      <c r="C2" s="223"/>
      <c r="D2" s="223"/>
      <c r="E2" s="223"/>
      <c r="F2" s="223"/>
      <c r="G2" s="223"/>
      <c r="H2" s="223"/>
      <c r="I2" s="223"/>
      <c r="J2" s="223"/>
      <c r="K2" s="223"/>
      <c r="L2" s="223"/>
      <c r="M2" s="223"/>
      <c r="N2" s="67"/>
      <c r="O2" s="67"/>
      <c r="P2" s="67"/>
      <c r="Q2" s="67"/>
      <c r="R2" s="67"/>
      <c r="S2" s="67"/>
      <c r="T2" s="67"/>
      <c r="U2" s="67"/>
      <c r="V2" s="67"/>
      <c r="W2" s="67"/>
      <c r="X2" s="67"/>
      <c r="Y2" s="67"/>
      <c r="Z2" s="67"/>
      <c r="AA2" s="67"/>
      <c r="AB2" s="67"/>
      <c r="AC2" s="67"/>
      <c r="AD2" s="67"/>
      <c r="AE2" s="67"/>
    </row>
    <row r="3" spans="1:31" ht="21" customHeight="1">
      <c r="A3" s="223"/>
      <c r="B3" s="223"/>
      <c r="C3" s="223"/>
      <c r="D3" s="223"/>
      <c r="E3" s="223"/>
      <c r="F3" s="223"/>
      <c r="G3" s="223"/>
      <c r="H3" s="223"/>
      <c r="I3" s="223"/>
      <c r="J3" s="223"/>
      <c r="K3" s="223"/>
      <c r="L3" s="223"/>
      <c r="M3" s="223"/>
      <c r="N3" s="67"/>
      <c r="O3" s="67"/>
      <c r="P3" s="67"/>
      <c r="Q3" s="67"/>
      <c r="R3" s="67"/>
      <c r="S3" s="67"/>
      <c r="T3" s="67"/>
      <c r="U3" s="67"/>
      <c r="V3" s="67"/>
      <c r="W3" s="67"/>
      <c r="X3" s="67"/>
      <c r="Y3" s="67"/>
      <c r="Z3" s="67"/>
      <c r="AA3" s="67"/>
      <c r="AB3" s="67"/>
      <c r="AC3" s="67"/>
      <c r="AD3" s="67"/>
      <c r="AE3" s="67"/>
    </row>
    <row r="4" spans="1:31">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row>
    <row r="5" spans="1:31" s="127" customFormat="1" ht="43.5" customHeight="1">
      <c r="A5" s="131" t="s">
        <v>224</v>
      </c>
      <c r="B5" s="247" t="s">
        <v>225</v>
      </c>
      <c r="C5" s="248"/>
      <c r="D5" s="248"/>
      <c r="E5" s="248"/>
      <c r="F5" s="248"/>
      <c r="G5" s="248"/>
      <c r="H5" s="248"/>
      <c r="I5" s="248"/>
      <c r="J5" s="248"/>
      <c r="K5" s="249"/>
      <c r="L5" s="131" t="s">
        <v>55</v>
      </c>
      <c r="M5" s="132" t="s">
        <v>290</v>
      </c>
    </row>
    <row r="6" spans="1:31">
      <c r="A6" s="250" t="s">
        <v>226</v>
      </c>
      <c r="B6" s="171" t="s">
        <v>227</v>
      </c>
      <c r="C6" s="171"/>
      <c r="D6" s="171"/>
      <c r="E6" s="171"/>
      <c r="F6" s="171"/>
      <c r="G6" s="171"/>
      <c r="H6" s="171"/>
      <c r="I6" s="171"/>
      <c r="J6" s="171"/>
      <c r="K6" s="171"/>
      <c r="L6" s="122">
        <v>0</v>
      </c>
      <c r="M6" s="253">
        <f xml:space="preserve"> IF(SUM(L6:L28)&gt;150000, 150000,SUM(L6:L28))</f>
        <v>60360</v>
      </c>
      <c r="N6" s="73"/>
      <c r="O6" s="67"/>
      <c r="P6" s="67"/>
      <c r="Q6" s="67"/>
      <c r="R6" s="67"/>
      <c r="S6" s="67"/>
      <c r="T6" s="67"/>
      <c r="U6" s="67"/>
      <c r="V6" s="67"/>
      <c r="W6" s="67"/>
      <c r="X6" s="67"/>
      <c r="Y6" s="67"/>
      <c r="Z6" s="67"/>
      <c r="AA6" s="67"/>
      <c r="AB6" s="67"/>
      <c r="AC6" s="67"/>
      <c r="AD6" s="67"/>
      <c r="AE6" s="67"/>
    </row>
    <row r="7" spans="1:31">
      <c r="A7" s="250"/>
      <c r="B7" s="170" t="s">
        <v>253</v>
      </c>
      <c r="C7" s="170"/>
      <c r="D7" s="170"/>
      <c r="E7" s="170"/>
      <c r="F7" s="170"/>
      <c r="G7" s="170"/>
      <c r="H7" s="170"/>
      <c r="I7" s="170"/>
      <c r="J7" s="170"/>
      <c r="K7" s="170"/>
      <c r="L7" s="122">
        <f>Statement!M25</f>
        <v>60000</v>
      </c>
      <c r="M7" s="253"/>
      <c r="N7" s="73"/>
      <c r="O7" s="67"/>
      <c r="P7" s="67"/>
      <c r="Q7" s="67"/>
      <c r="R7" s="67"/>
      <c r="S7" s="67"/>
      <c r="T7" s="67"/>
      <c r="U7" s="67"/>
      <c r="V7" s="67"/>
      <c r="W7" s="67"/>
      <c r="X7" s="67"/>
      <c r="Y7" s="67"/>
      <c r="Z7" s="67"/>
      <c r="AA7" s="67"/>
      <c r="AB7" s="67"/>
      <c r="AC7" s="67"/>
      <c r="AD7" s="67"/>
      <c r="AE7" s="67"/>
    </row>
    <row r="8" spans="1:31">
      <c r="A8" s="250"/>
      <c r="B8" s="241" t="s">
        <v>301</v>
      </c>
      <c r="C8" s="242"/>
      <c r="D8" s="242"/>
      <c r="E8" s="242"/>
      <c r="F8" s="242"/>
      <c r="G8" s="242"/>
      <c r="H8" s="242"/>
      <c r="I8" s="242"/>
      <c r="J8" s="242"/>
      <c r="K8" s="243"/>
      <c r="L8" s="126">
        <f>Statement!O25</f>
        <v>360</v>
      </c>
      <c r="M8" s="253"/>
      <c r="N8" s="73"/>
      <c r="O8" s="67"/>
      <c r="P8" s="67"/>
      <c r="Q8" s="67"/>
      <c r="R8" s="67"/>
      <c r="S8" s="67"/>
      <c r="T8" s="67"/>
      <c r="U8" s="67"/>
      <c r="V8" s="67"/>
      <c r="W8" s="67"/>
      <c r="X8" s="67"/>
      <c r="Y8" s="67"/>
      <c r="Z8" s="67"/>
      <c r="AA8" s="67"/>
      <c r="AB8" s="67"/>
      <c r="AC8" s="67"/>
      <c r="AD8" s="67"/>
      <c r="AE8" s="67"/>
    </row>
    <row r="9" spans="1:31">
      <c r="A9" s="250"/>
      <c r="B9" s="170" t="s">
        <v>237</v>
      </c>
      <c r="C9" s="170"/>
      <c r="D9" s="170"/>
      <c r="E9" s="170"/>
      <c r="F9" s="170"/>
      <c r="G9" s="170"/>
      <c r="H9" s="170"/>
      <c r="I9" s="170"/>
      <c r="J9" s="170"/>
      <c r="K9" s="170"/>
      <c r="L9" s="122">
        <v>0</v>
      </c>
      <c r="M9" s="253"/>
      <c r="N9" s="73"/>
      <c r="O9" s="67"/>
      <c r="P9" s="67"/>
      <c r="Q9" s="67"/>
      <c r="R9" s="67"/>
      <c r="S9" s="67"/>
      <c r="T9" s="67"/>
      <c r="U9" s="67"/>
      <c r="V9" s="67"/>
      <c r="W9" s="67"/>
      <c r="X9" s="67"/>
      <c r="Y9" s="67"/>
      <c r="Z9" s="67"/>
      <c r="AA9" s="67"/>
      <c r="AB9" s="67"/>
      <c r="AC9" s="67"/>
      <c r="AD9" s="67"/>
      <c r="AE9" s="67"/>
    </row>
    <row r="10" spans="1:31">
      <c r="A10" s="250"/>
      <c r="B10" s="171" t="s">
        <v>231</v>
      </c>
      <c r="C10" s="171"/>
      <c r="D10" s="171"/>
      <c r="E10" s="171"/>
      <c r="F10" s="171"/>
      <c r="G10" s="171"/>
      <c r="H10" s="171"/>
      <c r="I10" s="171"/>
      <c r="J10" s="171"/>
      <c r="K10" s="171"/>
      <c r="L10" s="122">
        <v>0</v>
      </c>
      <c r="M10" s="253"/>
      <c r="N10" s="73"/>
      <c r="O10" s="67"/>
      <c r="P10" s="67"/>
      <c r="Q10" s="67"/>
      <c r="R10" s="67"/>
      <c r="S10" s="67"/>
      <c r="T10" s="67"/>
      <c r="U10" s="67"/>
      <c r="V10" s="67"/>
      <c r="W10" s="67"/>
      <c r="X10" s="67"/>
      <c r="Y10" s="67"/>
      <c r="Z10" s="67"/>
      <c r="AA10" s="67"/>
      <c r="AB10" s="67"/>
      <c r="AC10" s="67"/>
      <c r="AD10" s="67"/>
      <c r="AE10" s="67"/>
    </row>
    <row r="11" spans="1:31">
      <c r="A11" s="250"/>
      <c r="B11" s="170" t="s">
        <v>232</v>
      </c>
      <c r="C11" s="170"/>
      <c r="D11" s="170"/>
      <c r="E11" s="170"/>
      <c r="F11" s="170"/>
      <c r="G11" s="170"/>
      <c r="H11" s="170"/>
      <c r="I11" s="170"/>
      <c r="J11" s="170"/>
      <c r="K11" s="170"/>
      <c r="L11" s="122">
        <v>0</v>
      </c>
      <c r="M11" s="253"/>
      <c r="N11" s="73"/>
      <c r="O11" s="67"/>
      <c r="P11" s="67"/>
      <c r="Q11" s="67"/>
      <c r="R11" s="67"/>
      <c r="S11" s="67"/>
      <c r="T11" s="67"/>
      <c r="U11" s="67"/>
      <c r="V11" s="67"/>
      <c r="W11" s="67"/>
      <c r="X11" s="67"/>
      <c r="Y11" s="67"/>
      <c r="Z11" s="67"/>
      <c r="AA11" s="67"/>
      <c r="AB11" s="67"/>
      <c r="AC11" s="67"/>
      <c r="AD11" s="67"/>
      <c r="AE11" s="67"/>
    </row>
    <row r="12" spans="1:31">
      <c r="A12" s="250"/>
      <c r="B12" s="171" t="s">
        <v>238</v>
      </c>
      <c r="C12" s="171"/>
      <c r="D12" s="171"/>
      <c r="E12" s="171"/>
      <c r="F12" s="171"/>
      <c r="G12" s="171"/>
      <c r="H12" s="171"/>
      <c r="I12" s="171"/>
      <c r="J12" s="171"/>
      <c r="K12" s="171"/>
      <c r="L12" s="122">
        <v>0</v>
      </c>
      <c r="M12" s="253"/>
      <c r="N12" s="73"/>
      <c r="O12" s="67"/>
      <c r="P12" s="67"/>
      <c r="Q12" s="67"/>
      <c r="R12" s="67"/>
      <c r="S12" s="67"/>
      <c r="T12" s="67"/>
      <c r="U12" s="67"/>
      <c r="V12" s="67"/>
      <c r="W12" s="67"/>
      <c r="X12" s="67"/>
      <c r="Y12" s="67"/>
      <c r="Z12" s="67"/>
      <c r="AA12" s="67"/>
      <c r="AB12" s="67"/>
      <c r="AC12" s="67"/>
      <c r="AD12" s="67"/>
      <c r="AE12" s="67"/>
    </row>
    <row r="13" spans="1:31">
      <c r="A13" s="250"/>
      <c r="B13" s="170" t="s">
        <v>228</v>
      </c>
      <c r="C13" s="170"/>
      <c r="D13" s="170"/>
      <c r="E13" s="170"/>
      <c r="F13" s="170"/>
      <c r="G13" s="170"/>
      <c r="H13" s="170"/>
      <c r="I13" s="170"/>
      <c r="J13" s="170"/>
      <c r="K13" s="170"/>
      <c r="L13" s="122">
        <v>0</v>
      </c>
      <c r="M13" s="253"/>
      <c r="N13" s="73"/>
      <c r="O13" s="67"/>
      <c r="P13" s="67"/>
      <c r="Q13" s="67"/>
      <c r="R13" s="67"/>
      <c r="S13" s="67"/>
      <c r="T13" s="67"/>
      <c r="U13" s="67"/>
      <c r="V13" s="67"/>
      <c r="W13" s="67"/>
      <c r="X13" s="67"/>
      <c r="Y13" s="67"/>
      <c r="Z13" s="67"/>
      <c r="AA13" s="67"/>
      <c r="AB13" s="67"/>
      <c r="AC13" s="67"/>
      <c r="AD13" s="67"/>
      <c r="AE13" s="67"/>
    </row>
    <row r="14" spans="1:31">
      <c r="A14" s="250"/>
      <c r="B14" s="171" t="s">
        <v>229</v>
      </c>
      <c r="C14" s="171"/>
      <c r="D14" s="171"/>
      <c r="E14" s="171"/>
      <c r="F14" s="171"/>
      <c r="G14" s="171"/>
      <c r="H14" s="171"/>
      <c r="I14" s="171"/>
      <c r="J14" s="171"/>
      <c r="K14" s="171"/>
      <c r="L14" s="122">
        <v>0</v>
      </c>
      <c r="M14" s="253"/>
      <c r="N14" s="73"/>
      <c r="O14" s="67"/>
      <c r="P14" s="67"/>
      <c r="Q14" s="67"/>
      <c r="R14" s="67"/>
      <c r="S14" s="67"/>
      <c r="T14" s="67"/>
      <c r="U14" s="67"/>
      <c r="V14" s="67"/>
      <c r="W14" s="67"/>
      <c r="X14" s="67"/>
      <c r="Y14" s="67"/>
      <c r="Z14" s="67"/>
      <c r="AA14" s="67"/>
      <c r="AB14" s="67"/>
      <c r="AC14" s="67"/>
      <c r="AD14" s="67"/>
      <c r="AE14" s="67"/>
    </row>
    <row r="15" spans="1:31">
      <c r="A15" s="250"/>
      <c r="B15" s="170" t="s">
        <v>239</v>
      </c>
      <c r="C15" s="170"/>
      <c r="D15" s="170"/>
      <c r="E15" s="170"/>
      <c r="F15" s="170"/>
      <c r="G15" s="170"/>
      <c r="H15" s="170"/>
      <c r="I15" s="170"/>
      <c r="J15" s="170"/>
      <c r="K15" s="170"/>
      <c r="L15" s="122">
        <v>0</v>
      </c>
      <c r="M15" s="253"/>
      <c r="N15" s="73"/>
      <c r="O15" s="67"/>
      <c r="P15" s="67"/>
      <c r="Q15" s="67"/>
      <c r="R15" s="67"/>
      <c r="S15" s="67"/>
      <c r="T15" s="67"/>
      <c r="U15" s="67"/>
      <c r="V15" s="67"/>
      <c r="W15" s="67"/>
      <c r="X15" s="67"/>
      <c r="Y15" s="67"/>
      <c r="Z15" s="67"/>
      <c r="AA15" s="67"/>
      <c r="AB15" s="67"/>
      <c r="AC15" s="67"/>
      <c r="AD15" s="67"/>
      <c r="AE15" s="67"/>
    </row>
    <row r="16" spans="1:31">
      <c r="A16" s="250"/>
      <c r="B16" s="171" t="s">
        <v>240</v>
      </c>
      <c r="C16" s="171"/>
      <c r="D16" s="171"/>
      <c r="E16" s="171"/>
      <c r="F16" s="171"/>
      <c r="G16" s="171"/>
      <c r="H16" s="171"/>
      <c r="I16" s="171"/>
      <c r="J16" s="171"/>
      <c r="K16" s="171"/>
      <c r="L16" s="122">
        <v>0</v>
      </c>
      <c r="M16" s="253"/>
      <c r="N16" s="73"/>
      <c r="O16" s="67"/>
      <c r="P16" s="67"/>
      <c r="Q16" s="67"/>
      <c r="R16" s="67"/>
      <c r="S16" s="67"/>
      <c r="T16" s="67"/>
      <c r="U16" s="67"/>
      <c r="V16" s="67"/>
      <c r="W16" s="67"/>
      <c r="X16" s="67"/>
      <c r="Y16" s="67"/>
      <c r="Z16" s="67"/>
      <c r="AA16" s="67"/>
      <c r="AB16" s="67"/>
      <c r="AC16" s="67"/>
      <c r="AD16" s="67"/>
      <c r="AE16" s="67"/>
    </row>
    <row r="17" spans="1:31">
      <c r="A17" s="250"/>
      <c r="B17" s="170" t="s">
        <v>241</v>
      </c>
      <c r="C17" s="170"/>
      <c r="D17" s="170"/>
      <c r="E17" s="170"/>
      <c r="F17" s="170"/>
      <c r="G17" s="170"/>
      <c r="H17" s="170"/>
      <c r="I17" s="170"/>
      <c r="J17" s="170"/>
      <c r="K17" s="170"/>
      <c r="L17" s="122">
        <v>0</v>
      </c>
      <c r="M17" s="253"/>
      <c r="N17" s="73"/>
      <c r="O17" s="67"/>
      <c r="P17" s="67"/>
      <c r="Q17" s="67"/>
      <c r="R17" s="67"/>
      <c r="S17" s="67"/>
      <c r="T17" s="67"/>
      <c r="U17" s="67"/>
      <c r="V17" s="67"/>
      <c r="W17" s="67"/>
      <c r="X17" s="67"/>
      <c r="Y17" s="67"/>
      <c r="Z17" s="67"/>
      <c r="AA17" s="67"/>
      <c r="AB17" s="67"/>
      <c r="AC17" s="67"/>
      <c r="AD17" s="67"/>
      <c r="AE17" s="67"/>
    </row>
    <row r="18" spans="1:31">
      <c r="A18" s="250"/>
      <c r="B18" s="171" t="s">
        <v>230</v>
      </c>
      <c r="C18" s="171"/>
      <c r="D18" s="171"/>
      <c r="E18" s="171"/>
      <c r="F18" s="171"/>
      <c r="G18" s="171"/>
      <c r="H18" s="171"/>
      <c r="I18" s="171"/>
      <c r="J18" s="171"/>
      <c r="K18" s="171"/>
      <c r="L18" s="122">
        <v>0</v>
      </c>
      <c r="M18" s="253"/>
      <c r="N18" s="73"/>
      <c r="O18" s="67"/>
      <c r="P18" s="67"/>
      <c r="Q18" s="67"/>
      <c r="R18" s="67"/>
      <c r="S18" s="67"/>
      <c r="T18" s="67"/>
      <c r="U18" s="67"/>
      <c r="V18" s="67"/>
      <c r="W18" s="67"/>
      <c r="X18" s="67"/>
      <c r="Y18" s="67"/>
      <c r="Z18" s="67"/>
      <c r="AA18" s="67"/>
      <c r="AB18" s="67"/>
      <c r="AC18" s="67"/>
      <c r="AD18" s="67"/>
      <c r="AE18" s="67"/>
    </row>
    <row r="19" spans="1:31">
      <c r="A19" s="250"/>
      <c r="B19" s="170" t="s">
        <v>242</v>
      </c>
      <c r="C19" s="170"/>
      <c r="D19" s="170"/>
      <c r="E19" s="170"/>
      <c r="F19" s="170"/>
      <c r="G19" s="170"/>
      <c r="H19" s="170"/>
      <c r="I19" s="170"/>
      <c r="J19" s="170"/>
      <c r="K19" s="170"/>
      <c r="L19" s="122">
        <v>0</v>
      </c>
      <c r="M19" s="253"/>
      <c r="N19" s="73"/>
      <c r="O19" s="67"/>
      <c r="P19" s="67"/>
      <c r="Q19" s="67"/>
      <c r="R19" s="67"/>
      <c r="S19" s="67"/>
      <c r="T19" s="67"/>
      <c r="U19" s="67"/>
      <c r="V19" s="67"/>
      <c r="W19" s="67"/>
      <c r="X19" s="67"/>
      <c r="Y19" s="67"/>
      <c r="Z19" s="67"/>
      <c r="AA19" s="67"/>
      <c r="AB19" s="67"/>
      <c r="AC19" s="67"/>
      <c r="AD19" s="67"/>
      <c r="AE19" s="67"/>
    </row>
    <row r="20" spans="1:31">
      <c r="A20" s="250"/>
      <c r="B20" s="171" t="s">
        <v>243</v>
      </c>
      <c r="C20" s="171"/>
      <c r="D20" s="171"/>
      <c r="E20" s="171"/>
      <c r="F20" s="171"/>
      <c r="G20" s="171"/>
      <c r="H20" s="171"/>
      <c r="I20" s="171"/>
      <c r="J20" s="171"/>
      <c r="K20" s="171"/>
      <c r="L20" s="122">
        <v>0</v>
      </c>
      <c r="M20" s="253"/>
      <c r="N20" s="73"/>
      <c r="O20" s="67"/>
      <c r="P20" s="67"/>
      <c r="Q20" s="67"/>
      <c r="R20" s="67"/>
      <c r="S20" s="67"/>
      <c r="T20" s="67"/>
      <c r="U20" s="67"/>
      <c r="V20" s="67"/>
      <c r="W20" s="67"/>
      <c r="X20" s="67"/>
      <c r="Y20" s="67"/>
      <c r="Z20" s="67"/>
      <c r="AA20" s="67"/>
      <c r="AB20" s="67"/>
      <c r="AC20" s="67"/>
      <c r="AD20" s="67"/>
      <c r="AE20" s="67"/>
    </row>
    <row r="21" spans="1:31">
      <c r="A21" s="250"/>
      <c r="B21" s="170" t="s">
        <v>244</v>
      </c>
      <c r="C21" s="170"/>
      <c r="D21" s="170"/>
      <c r="E21" s="170"/>
      <c r="F21" s="170"/>
      <c r="G21" s="170"/>
      <c r="H21" s="170"/>
      <c r="I21" s="170"/>
      <c r="J21" s="170"/>
      <c r="K21" s="170"/>
      <c r="L21" s="122">
        <v>0</v>
      </c>
      <c r="M21" s="253"/>
      <c r="N21" s="73"/>
      <c r="O21" s="67"/>
      <c r="P21" s="67"/>
      <c r="Q21" s="67"/>
      <c r="R21" s="67"/>
      <c r="S21" s="67"/>
      <c r="T21" s="67"/>
      <c r="U21" s="67"/>
      <c r="V21" s="67"/>
      <c r="W21" s="67"/>
      <c r="X21" s="67"/>
      <c r="Y21" s="67"/>
      <c r="Z21" s="67"/>
      <c r="AA21" s="67"/>
      <c r="AB21" s="67"/>
      <c r="AC21" s="67"/>
      <c r="AD21" s="67"/>
      <c r="AE21" s="67"/>
    </row>
    <row r="22" spans="1:31">
      <c r="A22" s="250"/>
      <c r="B22" s="171" t="s">
        <v>245</v>
      </c>
      <c r="C22" s="171"/>
      <c r="D22" s="171"/>
      <c r="E22" s="171"/>
      <c r="F22" s="171"/>
      <c r="G22" s="171"/>
      <c r="H22" s="171"/>
      <c r="I22" s="171"/>
      <c r="J22" s="171"/>
      <c r="K22" s="171"/>
      <c r="L22" s="122">
        <v>0</v>
      </c>
      <c r="M22" s="253"/>
      <c r="N22" s="73"/>
      <c r="O22" s="67"/>
      <c r="P22" s="67"/>
      <c r="Q22" s="67"/>
      <c r="R22" s="67"/>
      <c r="S22" s="67"/>
      <c r="T22" s="67"/>
      <c r="U22" s="67"/>
      <c r="V22" s="67"/>
      <c r="W22" s="67"/>
      <c r="X22" s="67"/>
      <c r="Y22" s="67"/>
      <c r="Z22" s="67"/>
      <c r="AA22" s="67"/>
      <c r="AB22" s="67"/>
      <c r="AC22" s="67"/>
      <c r="AD22" s="67"/>
      <c r="AE22" s="67"/>
    </row>
    <row r="23" spans="1:31">
      <c r="A23" s="250"/>
      <c r="B23" s="170" t="s">
        <v>246</v>
      </c>
      <c r="C23" s="170"/>
      <c r="D23" s="170"/>
      <c r="E23" s="170"/>
      <c r="F23" s="170"/>
      <c r="G23" s="170"/>
      <c r="H23" s="170"/>
      <c r="I23" s="170"/>
      <c r="J23" s="170"/>
      <c r="K23" s="170"/>
      <c r="L23" s="122">
        <v>0</v>
      </c>
      <c r="M23" s="253"/>
      <c r="N23" s="73"/>
      <c r="O23" s="67"/>
      <c r="P23" s="67"/>
      <c r="Q23" s="67"/>
      <c r="R23" s="67"/>
      <c r="S23" s="67"/>
      <c r="T23" s="67"/>
      <c r="U23" s="67"/>
      <c r="V23" s="67"/>
      <c r="W23" s="67"/>
      <c r="X23" s="67"/>
      <c r="Y23" s="67"/>
      <c r="Z23" s="67"/>
      <c r="AA23" s="67"/>
      <c r="AB23" s="67"/>
      <c r="AC23" s="67"/>
      <c r="AD23" s="67"/>
      <c r="AE23" s="67"/>
    </row>
    <row r="24" spans="1:31">
      <c r="A24" s="250"/>
      <c r="B24" s="171" t="s">
        <v>247</v>
      </c>
      <c r="C24" s="171"/>
      <c r="D24" s="171"/>
      <c r="E24" s="171"/>
      <c r="F24" s="171"/>
      <c r="G24" s="171"/>
      <c r="H24" s="171"/>
      <c r="I24" s="171"/>
      <c r="J24" s="171"/>
      <c r="K24" s="171"/>
      <c r="L24" s="122">
        <v>0</v>
      </c>
      <c r="M24" s="253"/>
      <c r="N24" s="73"/>
      <c r="O24" s="67"/>
      <c r="P24" s="67"/>
      <c r="Q24" s="67"/>
      <c r="R24" s="67"/>
      <c r="S24" s="67"/>
      <c r="T24" s="67"/>
      <c r="U24" s="67"/>
      <c r="V24" s="67"/>
      <c r="W24" s="67"/>
      <c r="X24" s="67"/>
      <c r="Y24" s="67"/>
      <c r="Z24" s="67"/>
      <c r="AA24" s="67"/>
      <c r="AB24" s="67"/>
      <c r="AC24" s="67"/>
      <c r="AD24" s="67"/>
      <c r="AE24" s="67"/>
    </row>
    <row r="25" spans="1:31">
      <c r="A25" s="250"/>
      <c r="B25" s="170" t="s">
        <v>248</v>
      </c>
      <c r="C25" s="170"/>
      <c r="D25" s="170"/>
      <c r="E25" s="170"/>
      <c r="F25" s="170"/>
      <c r="G25" s="170"/>
      <c r="H25" s="170"/>
      <c r="I25" s="170"/>
      <c r="J25" s="170"/>
      <c r="K25" s="170"/>
      <c r="L25" s="122">
        <v>0</v>
      </c>
      <c r="M25" s="253"/>
      <c r="N25" s="73"/>
      <c r="O25" s="67"/>
      <c r="P25" s="67"/>
      <c r="Q25" s="67"/>
      <c r="R25" s="67"/>
      <c r="S25" s="67"/>
      <c r="T25" s="67"/>
      <c r="U25" s="67"/>
      <c r="V25" s="67"/>
      <c r="W25" s="67"/>
      <c r="X25" s="67"/>
      <c r="Y25" s="67"/>
      <c r="Z25" s="67"/>
      <c r="AA25" s="67"/>
      <c r="AB25" s="67"/>
      <c r="AC25" s="67"/>
      <c r="AD25" s="67"/>
      <c r="AE25" s="67"/>
    </row>
    <row r="26" spans="1:31">
      <c r="A26" s="124" t="s">
        <v>249</v>
      </c>
      <c r="B26" s="241" t="s">
        <v>250</v>
      </c>
      <c r="C26" s="242"/>
      <c r="D26" s="242"/>
      <c r="E26" s="242"/>
      <c r="F26" s="242"/>
      <c r="G26" s="242"/>
      <c r="H26" s="242"/>
      <c r="I26" s="242"/>
      <c r="J26" s="242"/>
      <c r="K26" s="243"/>
      <c r="L26" s="122">
        <v>0</v>
      </c>
      <c r="M26" s="253"/>
      <c r="N26" s="73"/>
      <c r="O26" s="67"/>
      <c r="P26" s="67"/>
      <c r="Q26" s="67"/>
      <c r="R26" s="67"/>
      <c r="S26" s="67"/>
      <c r="T26" s="67"/>
      <c r="U26" s="67"/>
      <c r="V26" s="67"/>
      <c r="W26" s="67"/>
      <c r="X26" s="67"/>
      <c r="Y26" s="67"/>
      <c r="Z26" s="67"/>
      <c r="AA26" s="67"/>
      <c r="AB26" s="67"/>
      <c r="AC26" s="67"/>
      <c r="AD26" s="67"/>
      <c r="AE26" s="67"/>
    </row>
    <row r="27" spans="1:31">
      <c r="A27" s="124" t="s">
        <v>235</v>
      </c>
      <c r="B27" s="244" t="s">
        <v>251</v>
      </c>
      <c r="C27" s="245"/>
      <c r="D27" s="245"/>
      <c r="E27" s="245"/>
      <c r="F27" s="245"/>
      <c r="G27" s="245"/>
      <c r="H27" s="245"/>
      <c r="I27" s="245"/>
      <c r="J27" s="245"/>
      <c r="K27" s="246"/>
      <c r="L27" s="126">
        <f>Statement!P25</f>
        <v>0</v>
      </c>
      <c r="M27" s="253"/>
      <c r="N27" s="73"/>
      <c r="O27" s="67"/>
      <c r="P27" s="67"/>
      <c r="Q27" s="67"/>
      <c r="R27" s="67"/>
      <c r="S27" s="67"/>
      <c r="T27" s="67"/>
      <c r="U27" s="67"/>
      <c r="V27" s="67"/>
      <c r="W27" s="67"/>
      <c r="X27" s="67"/>
      <c r="Y27" s="67"/>
      <c r="Z27" s="67"/>
      <c r="AA27" s="67"/>
      <c r="AB27" s="67"/>
      <c r="AC27" s="67"/>
      <c r="AD27" s="67"/>
      <c r="AE27" s="67"/>
    </row>
    <row r="28" spans="1:31">
      <c r="A28" s="124" t="s">
        <v>236</v>
      </c>
      <c r="B28" s="241" t="s">
        <v>252</v>
      </c>
      <c r="C28" s="242"/>
      <c r="D28" s="242"/>
      <c r="E28" s="242"/>
      <c r="F28" s="242"/>
      <c r="G28" s="242"/>
      <c r="H28" s="242"/>
      <c r="I28" s="242"/>
      <c r="J28" s="242"/>
      <c r="K28" s="243"/>
      <c r="L28" s="126">
        <v>0</v>
      </c>
      <c r="M28" s="253"/>
      <c r="N28" s="74"/>
      <c r="O28" s="67"/>
      <c r="P28" s="67"/>
      <c r="Q28" s="67"/>
      <c r="R28" s="67"/>
      <c r="S28" s="67"/>
      <c r="T28" s="67"/>
      <c r="U28" s="67"/>
      <c r="V28" s="67"/>
      <c r="W28" s="67"/>
      <c r="X28" s="67"/>
      <c r="Y28" s="67"/>
      <c r="Z28" s="67"/>
      <c r="AA28" s="67"/>
      <c r="AB28" s="67"/>
      <c r="AC28" s="67"/>
      <c r="AD28" s="67"/>
      <c r="AE28" s="67"/>
    </row>
    <row r="29" spans="1:31">
      <c r="A29" s="124" t="s">
        <v>233</v>
      </c>
      <c r="B29" s="244" t="s">
        <v>234</v>
      </c>
      <c r="C29" s="245"/>
      <c r="D29" s="245"/>
      <c r="E29" s="245"/>
      <c r="F29" s="245"/>
      <c r="G29" s="245"/>
      <c r="H29" s="245"/>
      <c r="I29" s="245"/>
      <c r="J29" s="245"/>
      <c r="K29" s="246"/>
      <c r="L29" s="122">
        <v>0</v>
      </c>
      <c r="M29" s="126">
        <f>IF(L29&gt;50000, 50000, L29)</f>
        <v>0</v>
      </c>
      <c r="N29" s="67"/>
      <c r="O29" s="67"/>
      <c r="P29" s="67"/>
      <c r="Q29" s="67"/>
      <c r="R29" s="67"/>
      <c r="S29" s="67"/>
      <c r="T29" s="67"/>
      <c r="U29" s="67"/>
      <c r="V29" s="67"/>
      <c r="W29" s="67"/>
      <c r="X29" s="67"/>
      <c r="Y29" s="67"/>
      <c r="Z29" s="67"/>
      <c r="AA29" s="67"/>
      <c r="AB29" s="67"/>
      <c r="AC29" s="67"/>
      <c r="AD29" s="67"/>
      <c r="AE29" s="67"/>
    </row>
    <row r="30" spans="1:31">
      <c r="A30" s="68"/>
      <c r="B30" s="69"/>
      <c r="C30" s="69"/>
      <c r="D30" s="69"/>
      <c r="E30" s="69"/>
      <c r="F30" s="69"/>
      <c r="G30" s="69"/>
      <c r="H30" s="69"/>
      <c r="I30" s="69"/>
      <c r="J30" s="69"/>
      <c r="K30" s="69"/>
      <c r="L30" s="70"/>
      <c r="M30" s="70"/>
      <c r="N30" s="67"/>
      <c r="O30" s="67"/>
      <c r="P30" s="67"/>
      <c r="Q30" s="67"/>
      <c r="R30" s="67"/>
      <c r="S30" s="67"/>
      <c r="T30" s="67"/>
      <c r="U30" s="67"/>
      <c r="V30" s="67"/>
      <c r="W30" s="67"/>
      <c r="X30" s="67"/>
      <c r="Y30" s="67"/>
      <c r="Z30" s="67"/>
      <c r="AA30" s="67"/>
      <c r="AB30" s="67"/>
      <c r="AC30" s="67"/>
      <c r="AD30" s="67"/>
      <c r="AE30" s="67"/>
    </row>
    <row r="31" spans="1:31">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row>
    <row r="32" spans="1:31" ht="21">
      <c r="A32" s="227" t="s">
        <v>287</v>
      </c>
      <c r="B32" s="227"/>
      <c r="C32" s="227"/>
      <c r="D32" s="227"/>
      <c r="E32" s="227"/>
      <c r="F32" s="227"/>
      <c r="G32" s="227"/>
      <c r="H32" s="227"/>
      <c r="I32" s="227"/>
      <c r="J32" s="227"/>
      <c r="K32" s="227"/>
      <c r="L32" s="227"/>
      <c r="M32" s="227"/>
      <c r="N32" s="71"/>
      <c r="O32" s="67"/>
      <c r="P32" s="67"/>
      <c r="Q32" s="67"/>
      <c r="R32" s="67"/>
      <c r="S32" s="67"/>
      <c r="T32" s="67"/>
      <c r="U32" s="67"/>
      <c r="V32" s="67"/>
      <c r="W32" s="67"/>
      <c r="X32" s="67"/>
      <c r="Y32" s="67"/>
      <c r="Z32" s="67"/>
      <c r="AA32" s="67"/>
      <c r="AB32" s="67"/>
      <c r="AC32" s="67"/>
      <c r="AD32" s="67"/>
      <c r="AE32" s="67"/>
    </row>
    <row r="33" spans="1:31" s="127" customFormat="1" ht="45">
      <c r="A33" s="133" t="s">
        <v>224</v>
      </c>
      <c r="B33" s="240" t="s">
        <v>225</v>
      </c>
      <c r="C33" s="240"/>
      <c r="D33" s="240"/>
      <c r="E33" s="240"/>
      <c r="F33" s="240"/>
      <c r="G33" s="240"/>
      <c r="H33" s="240"/>
      <c r="I33" s="240"/>
      <c r="J33" s="240"/>
      <c r="K33" s="240"/>
      <c r="L33" s="133" t="s">
        <v>55</v>
      </c>
      <c r="M33" s="134" t="s">
        <v>290</v>
      </c>
    </row>
    <row r="34" spans="1:31">
      <c r="A34" s="123" t="s">
        <v>259</v>
      </c>
      <c r="B34" s="221" t="s">
        <v>260</v>
      </c>
      <c r="C34" s="221"/>
      <c r="D34" s="221"/>
      <c r="E34" s="221"/>
      <c r="F34" s="221"/>
      <c r="G34" s="221"/>
      <c r="H34" s="221"/>
      <c r="I34" s="221"/>
      <c r="J34" s="221"/>
      <c r="K34" s="221"/>
      <c r="L34" s="122">
        <v>0</v>
      </c>
      <c r="M34" s="129">
        <f>IF(MROUND(0.5*L34, 1)&gt;25000, 25000, MROUND(0.5*L34, 1))</f>
        <v>0</v>
      </c>
      <c r="N34" s="67"/>
      <c r="O34" s="67"/>
      <c r="P34" s="67"/>
      <c r="Q34" s="67"/>
      <c r="R34" s="67"/>
      <c r="S34" s="67"/>
      <c r="T34" s="67"/>
      <c r="U34" s="67"/>
      <c r="V34" s="67"/>
      <c r="W34" s="67"/>
      <c r="X34" s="67"/>
      <c r="Y34" s="67"/>
      <c r="Z34" s="67"/>
      <c r="AA34" s="67"/>
      <c r="AB34" s="67"/>
      <c r="AC34" s="67"/>
      <c r="AD34" s="67"/>
      <c r="AE34" s="67"/>
    </row>
    <row r="35" spans="1:31">
      <c r="A35" s="226" t="s">
        <v>261</v>
      </c>
      <c r="B35" s="230" t="s">
        <v>262</v>
      </c>
      <c r="C35" s="230"/>
      <c r="D35" s="230"/>
      <c r="E35" s="230"/>
      <c r="F35" s="230"/>
      <c r="G35" s="230"/>
      <c r="H35" s="230"/>
      <c r="I35" s="230"/>
      <c r="J35" s="230"/>
      <c r="K35" s="230"/>
      <c r="L35" s="122">
        <v>22046</v>
      </c>
      <c r="M35" s="129">
        <f>IF(L35&gt;25000, 25000, L35)</f>
        <v>22046</v>
      </c>
      <c r="N35" s="67"/>
      <c r="O35" s="67"/>
      <c r="P35" s="67"/>
      <c r="Q35" s="67"/>
      <c r="R35" s="67"/>
      <c r="S35" s="67"/>
      <c r="T35" s="67"/>
      <c r="U35" s="67"/>
      <c r="V35" s="67"/>
      <c r="W35" s="67"/>
      <c r="X35" s="67"/>
      <c r="Y35" s="67"/>
      <c r="Z35" s="67"/>
      <c r="AA35" s="67"/>
      <c r="AB35" s="67"/>
      <c r="AC35" s="67"/>
      <c r="AD35" s="67"/>
      <c r="AE35" s="67"/>
    </row>
    <row r="36" spans="1:31">
      <c r="A36" s="226"/>
      <c r="B36" s="221" t="s">
        <v>265</v>
      </c>
      <c r="C36" s="221"/>
      <c r="D36" s="221"/>
      <c r="E36" s="221"/>
      <c r="F36" s="221"/>
      <c r="G36" s="221"/>
      <c r="H36" s="221"/>
      <c r="I36" s="221"/>
      <c r="J36" s="221"/>
      <c r="K36" s="221"/>
      <c r="L36" s="122">
        <v>0</v>
      </c>
      <c r="M36" s="129">
        <f>IF(L36&gt;30000, 30000, L36)</f>
        <v>0</v>
      </c>
      <c r="N36" s="67"/>
      <c r="O36" s="67"/>
      <c r="P36" s="67"/>
      <c r="Q36" s="67"/>
      <c r="R36" s="67"/>
      <c r="S36" s="67"/>
      <c r="T36" s="67"/>
      <c r="U36" s="67"/>
      <c r="V36" s="67"/>
      <c r="W36" s="67"/>
      <c r="X36" s="67"/>
      <c r="Y36" s="67"/>
      <c r="Z36" s="67"/>
      <c r="AA36" s="67"/>
      <c r="AB36" s="67"/>
      <c r="AC36" s="67"/>
      <c r="AD36" s="67"/>
      <c r="AE36" s="67"/>
    </row>
    <row r="37" spans="1:31">
      <c r="A37" s="226"/>
      <c r="B37" s="230" t="s">
        <v>263</v>
      </c>
      <c r="C37" s="230"/>
      <c r="D37" s="230"/>
      <c r="E37" s="230"/>
      <c r="F37" s="230"/>
      <c r="G37" s="230"/>
      <c r="H37" s="230"/>
      <c r="I37" s="230"/>
      <c r="J37" s="230"/>
      <c r="K37" s="230"/>
      <c r="L37" s="122">
        <v>0</v>
      </c>
      <c r="M37" s="129">
        <f>IF(L37&gt;25000, 25000, L37)</f>
        <v>0</v>
      </c>
      <c r="N37" s="67"/>
      <c r="O37" s="67"/>
      <c r="P37" s="67"/>
      <c r="Q37" s="67"/>
      <c r="R37" s="67"/>
      <c r="S37" s="67"/>
      <c r="T37" s="67"/>
      <c r="U37" s="67"/>
      <c r="V37" s="67"/>
      <c r="W37" s="67"/>
      <c r="X37" s="67"/>
      <c r="Y37" s="67"/>
      <c r="Z37" s="67"/>
      <c r="AA37" s="67"/>
      <c r="AB37" s="67"/>
      <c r="AC37" s="67"/>
      <c r="AD37" s="67"/>
      <c r="AE37" s="67"/>
    </row>
    <row r="38" spans="1:31">
      <c r="A38" s="226"/>
      <c r="B38" s="221" t="s">
        <v>264</v>
      </c>
      <c r="C38" s="221"/>
      <c r="D38" s="221"/>
      <c r="E38" s="221"/>
      <c r="F38" s="221"/>
      <c r="G38" s="221"/>
      <c r="H38" s="221"/>
      <c r="I38" s="221"/>
      <c r="J38" s="221"/>
      <c r="K38" s="221"/>
      <c r="L38" s="122">
        <v>0</v>
      </c>
      <c r="M38" s="129">
        <f>IF(L38&gt;30000, 30000, L38)</f>
        <v>0</v>
      </c>
      <c r="N38" s="67"/>
      <c r="O38" s="67"/>
      <c r="P38" s="67"/>
      <c r="Q38" s="67"/>
      <c r="R38" s="67"/>
      <c r="S38" s="67"/>
      <c r="T38" s="67"/>
      <c r="U38" s="67"/>
      <c r="V38" s="67"/>
      <c r="W38" s="67"/>
      <c r="X38" s="67"/>
      <c r="Y38" s="67"/>
      <c r="Z38" s="67"/>
      <c r="AA38" s="67"/>
      <c r="AB38" s="67"/>
      <c r="AC38" s="67"/>
      <c r="AD38" s="67"/>
      <c r="AE38" s="67"/>
    </row>
    <row r="39" spans="1:31">
      <c r="A39" s="226"/>
      <c r="B39" s="230" t="s">
        <v>266</v>
      </c>
      <c r="C39" s="230"/>
      <c r="D39" s="230"/>
      <c r="E39" s="230"/>
      <c r="F39" s="230"/>
      <c r="G39" s="230"/>
      <c r="H39" s="230"/>
      <c r="I39" s="230"/>
      <c r="J39" s="230"/>
      <c r="K39" s="230"/>
      <c r="L39" s="122">
        <v>0</v>
      </c>
      <c r="M39" s="129">
        <f>IF(L39&gt;5000, 5000, L39)</f>
        <v>0</v>
      </c>
      <c r="N39" s="67"/>
      <c r="O39" s="67"/>
      <c r="P39" s="67"/>
      <c r="Q39" s="67"/>
      <c r="R39" s="67"/>
      <c r="S39" s="67"/>
      <c r="T39" s="67"/>
      <c r="U39" s="67"/>
      <c r="V39" s="67"/>
      <c r="W39" s="67"/>
      <c r="X39" s="67"/>
      <c r="Y39" s="67"/>
      <c r="Z39" s="67"/>
      <c r="AA39" s="67"/>
      <c r="AB39" s="67"/>
      <c r="AC39" s="67"/>
      <c r="AD39" s="67"/>
      <c r="AE39" s="67"/>
    </row>
    <row r="40" spans="1:31">
      <c r="A40" s="226"/>
      <c r="B40" s="221" t="s">
        <v>267</v>
      </c>
      <c r="C40" s="221"/>
      <c r="D40" s="221"/>
      <c r="E40" s="221"/>
      <c r="F40" s="221"/>
      <c r="G40" s="221"/>
      <c r="H40" s="221"/>
      <c r="I40" s="221"/>
      <c r="J40" s="221"/>
      <c r="K40" s="221"/>
      <c r="L40" s="122">
        <v>0</v>
      </c>
      <c r="M40" s="129">
        <f>IF(L40&gt;5000, 5000, L40)</f>
        <v>0</v>
      </c>
      <c r="O40" s="67"/>
      <c r="P40" s="67"/>
      <c r="Q40" s="67"/>
      <c r="R40" s="67"/>
      <c r="S40" s="67"/>
      <c r="T40" s="67"/>
      <c r="U40" s="67"/>
      <c r="V40" s="67"/>
      <c r="W40" s="67"/>
      <c r="X40" s="67"/>
      <c r="Y40" s="67"/>
      <c r="Z40" s="67"/>
      <c r="AA40" s="67"/>
      <c r="AB40" s="67"/>
      <c r="AC40" s="67"/>
      <c r="AD40" s="67"/>
      <c r="AE40" s="67"/>
    </row>
    <row r="41" spans="1:31">
      <c r="A41" s="123" t="s">
        <v>268</v>
      </c>
      <c r="B41" s="230" t="s">
        <v>297</v>
      </c>
      <c r="C41" s="230"/>
      <c r="D41" s="230"/>
      <c r="E41" s="230"/>
      <c r="F41" s="230"/>
      <c r="G41" s="230"/>
      <c r="H41" s="230"/>
      <c r="I41" s="230"/>
      <c r="J41" s="230"/>
      <c r="K41" s="230"/>
      <c r="L41" s="122">
        <v>0</v>
      </c>
      <c r="M41" s="129">
        <f>L41</f>
        <v>0</v>
      </c>
      <c r="N41" s="67" t="s">
        <v>365</v>
      </c>
      <c r="O41" s="67"/>
      <c r="P41" s="67"/>
      <c r="Q41" s="67"/>
      <c r="R41" s="67"/>
      <c r="S41" s="67"/>
      <c r="T41" s="67"/>
      <c r="U41" s="67"/>
      <c r="V41" s="67"/>
      <c r="W41" s="67"/>
      <c r="X41" s="67"/>
      <c r="Y41" s="67"/>
      <c r="Z41" s="67"/>
      <c r="AA41" s="67"/>
      <c r="AB41" s="67"/>
      <c r="AC41" s="67"/>
      <c r="AD41" s="67"/>
      <c r="AE41" s="67"/>
    </row>
    <row r="42" spans="1:31">
      <c r="A42" s="123"/>
      <c r="B42" s="221" t="s">
        <v>298</v>
      </c>
      <c r="C42" s="221"/>
      <c r="D42" s="221"/>
      <c r="E42" s="221"/>
      <c r="F42" s="221"/>
      <c r="G42" s="221"/>
      <c r="H42" s="221"/>
      <c r="I42" s="221"/>
      <c r="J42" s="221"/>
      <c r="K42" s="221"/>
      <c r="L42" s="122">
        <v>0</v>
      </c>
      <c r="M42" s="129">
        <f>L42</f>
        <v>0</v>
      </c>
      <c r="N42" s="67" t="s">
        <v>366</v>
      </c>
      <c r="O42" s="67"/>
      <c r="P42" s="67"/>
      <c r="Q42" s="67"/>
      <c r="R42" s="67"/>
      <c r="S42" s="67"/>
      <c r="T42" s="67"/>
      <c r="U42" s="67"/>
      <c r="V42" s="67"/>
      <c r="W42" s="67"/>
      <c r="X42" s="67"/>
      <c r="Y42" s="67"/>
      <c r="Z42" s="67"/>
      <c r="AA42" s="67"/>
      <c r="AB42" s="67"/>
      <c r="AC42" s="67"/>
      <c r="AD42" s="67"/>
      <c r="AE42" s="67"/>
    </row>
    <row r="43" spans="1:31">
      <c r="A43" s="226" t="s">
        <v>269</v>
      </c>
      <c r="B43" s="230" t="s">
        <v>270</v>
      </c>
      <c r="C43" s="230"/>
      <c r="D43" s="230"/>
      <c r="E43" s="230"/>
      <c r="F43" s="230"/>
      <c r="G43" s="230"/>
      <c r="H43" s="230"/>
      <c r="I43" s="230"/>
      <c r="J43" s="230"/>
      <c r="K43" s="230"/>
      <c r="L43" s="122">
        <v>0</v>
      </c>
      <c r="M43" s="129">
        <f>IF(L43&gt;40000, 40000, L43)</f>
        <v>0</v>
      </c>
      <c r="N43" s="67"/>
      <c r="O43" s="67"/>
      <c r="P43" s="67"/>
      <c r="Q43" s="67"/>
      <c r="R43" s="67"/>
      <c r="S43" s="67"/>
      <c r="T43" s="67"/>
      <c r="U43" s="67"/>
      <c r="V43" s="67"/>
      <c r="W43" s="67"/>
      <c r="X43" s="67"/>
      <c r="Y43" s="67"/>
      <c r="Z43" s="67"/>
      <c r="AA43" s="67"/>
      <c r="AB43" s="67"/>
      <c r="AC43" s="67"/>
      <c r="AD43" s="67"/>
      <c r="AE43" s="67"/>
    </row>
    <row r="44" spans="1:31">
      <c r="A44" s="226"/>
      <c r="B44" s="221" t="s">
        <v>271</v>
      </c>
      <c r="C44" s="221"/>
      <c r="D44" s="221"/>
      <c r="E44" s="221"/>
      <c r="F44" s="221"/>
      <c r="G44" s="221"/>
      <c r="H44" s="221"/>
      <c r="I44" s="221"/>
      <c r="J44" s="221"/>
      <c r="K44" s="221"/>
      <c r="L44" s="122">
        <v>0</v>
      </c>
      <c r="M44" s="129">
        <f>IF(L44&gt;60000, 60000, L44)</f>
        <v>0</v>
      </c>
      <c r="N44" s="67"/>
      <c r="O44" s="67"/>
      <c r="P44" s="67"/>
      <c r="Q44" s="67"/>
      <c r="R44" s="67"/>
      <c r="S44" s="67"/>
      <c r="T44" s="67"/>
      <c r="U44" s="67"/>
      <c r="V44" s="67"/>
      <c r="W44" s="67"/>
      <c r="X44" s="67"/>
      <c r="Y44" s="67"/>
      <c r="Z44" s="67"/>
      <c r="AA44" s="67"/>
      <c r="AB44" s="67"/>
      <c r="AC44" s="67"/>
      <c r="AD44" s="67"/>
      <c r="AE44" s="67"/>
    </row>
    <row r="45" spans="1:31">
      <c r="A45" s="226"/>
      <c r="B45" s="230" t="s">
        <v>272</v>
      </c>
      <c r="C45" s="230"/>
      <c r="D45" s="230"/>
      <c r="E45" s="230"/>
      <c r="F45" s="230"/>
      <c r="G45" s="230"/>
      <c r="H45" s="230"/>
      <c r="I45" s="230"/>
      <c r="J45" s="230"/>
      <c r="K45" s="230"/>
      <c r="L45" s="122">
        <v>0</v>
      </c>
      <c r="M45" s="129">
        <f>IF(L45&gt;80000, 80000, L45)</f>
        <v>0</v>
      </c>
      <c r="N45" s="67"/>
      <c r="O45" s="67"/>
      <c r="P45" s="67"/>
      <c r="Q45" s="67"/>
      <c r="R45" s="67"/>
      <c r="S45" s="67"/>
      <c r="T45" s="67"/>
      <c r="U45" s="67"/>
      <c r="V45" s="67"/>
      <c r="W45" s="67"/>
      <c r="X45" s="67"/>
      <c r="Y45" s="67"/>
      <c r="Z45" s="67"/>
      <c r="AA45" s="67"/>
      <c r="AB45" s="67"/>
      <c r="AC45" s="67"/>
      <c r="AD45" s="67"/>
      <c r="AE45" s="67"/>
    </row>
    <row r="46" spans="1:31">
      <c r="A46" s="123" t="s">
        <v>257</v>
      </c>
      <c r="B46" s="221" t="s">
        <v>258</v>
      </c>
      <c r="C46" s="221"/>
      <c r="D46" s="221"/>
      <c r="E46" s="221"/>
      <c r="F46" s="221"/>
      <c r="G46" s="221"/>
      <c r="H46" s="221"/>
      <c r="I46" s="221"/>
      <c r="J46" s="221"/>
      <c r="K46" s="221"/>
      <c r="L46" s="122">
        <v>0</v>
      </c>
      <c r="M46" s="129">
        <f>L46</f>
        <v>0</v>
      </c>
      <c r="N46" s="67"/>
      <c r="O46" s="67"/>
      <c r="P46" s="67"/>
      <c r="Q46" s="67"/>
      <c r="R46" s="67"/>
      <c r="S46" s="67"/>
      <c r="T46" s="67"/>
      <c r="U46" s="67"/>
      <c r="V46" s="67"/>
      <c r="W46" s="67"/>
      <c r="X46" s="67"/>
      <c r="Y46" s="67"/>
      <c r="Z46" s="67"/>
      <c r="AA46" s="67"/>
      <c r="AB46" s="67"/>
      <c r="AC46" s="67"/>
      <c r="AD46" s="67"/>
      <c r="AE46" s="67"/>
    </row>
    <row r="47" spans="1:31">
      <c r="A47" s="123" t="s">
        <v>256</v>
      </c>
      <c r="B47" s="254" t="s">
        <v>288</v>
      </c>
      <c r="C47" s="254"/>
      <c r="D47" s="254"/>
      <c r="E47" s="254"/>
      <c r="F47" s="254"/>
      <c r="G47" s="254"/>
      <c r="H47" s="254"/>
      <c r="I47" s="254"/>
      <c r="J47" s="254"/>
      <c r="K47" s="254"/>
      <c r="L47" s="219"/>
      <c r="M47" s="129">
        <v>0</v>
      </c>
      <c r="N47" s="73"/>
      <c r="O47" s="67"/>
      <c r="P47" s="67"/>
      <c r="Q47" s="67"/>
      <c r="R47" s="67"/>
      <c r="S47" s="67"/>
      <c r="T47" s="67"/>
      <c r="U47" s="67"/>
      <c r="V47" s="67"/>
      <c r="W47" s="67"/>
      <c r="X47" s="67"/>
      <c r="Y47" s="67"/>
      <c r="Z47" s="67"/>
      <c r="AA47" s="67"/>
      <c r="AB47" s="67"/>
      <c r="AC47" s="67"/>
      <c r="AD47" s="67"/>
      <c r="AE47" s="67"/>
    </row>
    <row r="48" spans="1:31">
      <c r="A48" s="239" t="s">
        <v>274</v>
      </c>
      <c r="B48" s="231" t="s">
        <v>275</v>
      </c>
      <c r="C48" s="232"/>
      <c r="D48" s="232"/>
      <c r="E48" s="232"/>
      <c r="F48" s="232"/>
      <c r="G48" s="232"/>
      <c r="H48" s="232"/>
      <c r="I48" s="232"/>
      <c r="J48" s="232"/>
      <c r="K48" s="233"/>
      <c r="L48" s="251">
        <v>0</v>
      </c>
      <c r="M48" s="228">
        <f>L48</f>
        <v>0</v>
      </c>
      <c r="N48" s="75"/>
      <c r="O48" s="67"/>
      <c r="P48" s="67"/>
      <c r="Q48" s="67"/>
      <c r="R48" s="67"/>
      <c r="S48" s="67"/>
      <c r="T48" s="67"/>
      <c r="U48" s="67"/>
      <c r="V48" s="67"/>
      <c r="W48" s="67"/>
      <c r="X48" s="67"/>
      <c r="Y48" s="67"/>
      <c r="Z48" s="67"/>
      <c r="AA48" s="67"/>
      <c r="AB48" s="67"/>
      <c r="AC48" s="67"/>
      <c r="AD48" s="67"/>
      <c r="AE48" s="67"/>
    </row>
    <row r="49" spans="1:31">
      <c r="A49" s="239"/>
      <c r="B49" s="234" t="s">
        <v>276</v>
      </c>
      <c r="C49" s="235"/>
      <c r="D49" s="235"/>
      <c r="E49" s="235"/>
      <c r="F49" s="235"/>
      <c r="G49" s="235"/>
      <c r="H49" s="235"/>
      <c r="I49" s="235"/>
      <c r="J49" s="235"/>
      <c r="K49" s="236"/>
      <c r="L49" s="252"/>
      <c r="M49" s="229"/>
      <c r="N49" s="67"/>
      <c r="O49" s="67"/>
      <c r="P49" s="67"/>
      <c r="Q49" s="67"/>
      <c r="R49" s="67"/>
      <c r="S49" s="67"/>
      <c r="T49" s="67"/>
      <c r="U49" s="67"/>
      <c r="V49" s="67"/>
      <c r="W49" s="67"/>
      <c r="X49" s="67"/>
      <c r="Y49" s="67"/>
      <c r="Z49" s="67"/>
      <c r="AA49" s="67"/>
      <c r="AB49" s="67"/>
      <c r="AC49" s="67"/>
      <c r="AD49" s="67"/>
      <c r="AE49" s="67"/>
    </row>
    <row r="50" spans="1:31">
      <c r="A50" s="123" t="s">
        <v>255</v>
      </c>
      <c r="B50" s="237" t="s">
        <v>254</v>
      </c>
      <c r="C50" s="237"/>
      <c r="D50" s="237"/>
      <c r="E50" s="237"/>
      <c r="F50" s="237"/>
      <c r="G50" s="237"/>
      <c r="H50" s="237"/>
      <c r="I50" s="237"/>
      <c r="J50" s="237"/>
      <c r="K50" s="237"/>
      <c r="L50" s="122">
        <v>0</v>
      </c>
      <c r="M50" s="129">
        <f>IF(L50&gt;10000, 10000, L50)</f>
        <v>0</v>
      </c>
      <c r="N50" s="67"/>
      <c r="O50" s="67"/>
      <c r="P50" s="67"/>
      <c r="Q50" s="67"/>
      <c r="R50" s="67"/>
      <c r="S50" s="67"/>
      <c r="T50" s="67"/>
      <c r="U50" s="67"/>
      <c r="V50" s="67"/>
      <c r="W50" s="67"/>
      <c r="X50" s="67"/>
      <c r="Y50" s="67"/>
      <c r="Z50" s="67"/>
      <c r="AA50" s="67"/>
      <c r="AB50" s="67"/>
      <c r="AC50" s="67"/>
      <c r="AD50" s="67"/>
      <c r="AE50" s="67"/>
    </row>
    <row r="51" spans="1:31">
      <c r="A51" s="226" t="s">
        <v>273</v>
      </c>
      <c r="B51" s="221" t="s">
        <v>299</v>
      </c>
      <c r="C51" s="221"/>
      <c r="D51" s="221"/>
      <c r="E51" s="221"/>
      <c r="F51" s="221"/>
      <c r="G51" s="221"/>
      <c r="H51" s="221"/>
      <c r="I51" s="221"/>
      <c r="J51" s="221"/>
      <c r="K51" s="221"/>
      <c r="L51" s="122">
        <v>0</v>
      </c>
      <c r="M51" s="129">
        <f>L51</f>
        <v>0</v>
      </c>
      <c r="N51" s="67" t="s">
        <v>367</v>
      </c>
      <c r="O51" s="67"/>
      <c r="P51" s="67"/>
      <c r="Q51" s="67"/>
      <c r="R51" s="67"/>
      <c r="S51" s="67"/>
      <c r="T51" s="67"/>
      <c r="U51" s="67"/>
      <c r="V51" s="67"/>
      <c r="W51" s="67"/>
      <c r="X51" s="67"/>
      <c r="Y51" s="67"/>
      <c r="Z51" s="67"/>
      <c r="AA51" s="67"/>
      <c r="AB51" s="67"/>
      <c r="AC51" s="67"/>
      <c r="AD51" s="67"/>
      <c r="AE51" s="67"/>
    </row>
    <row r="52" spans="1:31">
      <c r="A52" s="226"/>
      <c r="B52" s="230" t="s">
        <v>300</v>
      </c>
      <c r="C52" s="230"/>
      <c r="D52" s="230"/>
      <c r="E52" s="230"/>
      <c r="F52" s="230"/>
      <c r="G52" s="230"/>
      <c r="H52" s="230"/>
      <c r="I52" s="230"/>
      <c r="J52" s="230"/>
      <c r="K52" s="230"/>
      <c r="L52" s="122">
        <v>0</v>
      </c>
      <c r="M52" s="129">
        <f>L52</f>
        <v>0</v>
      </c>
      <c r="N52" s="67" t="s">
        <v>368</v>
      </c>
      <c r="O52" s="67"/>
      <c r="P52" s="67"/>
      <c r="Q52" s="67"/>
      <c r="R52" s="67"/>
      <c r="S52" s="67"/>
      <c r="T52" s="67"/>
      <c r="U52" s="67"/>
      <c r="V52" s="67"/>
      <c r="W52" s="67"/>
      <c r="X52" s="67"/>
      <c r="Y52" s="67"/>
      <c r="Z52" s="67"/>
      <c r="AA52" s="67"/>
      <c r="AB52" s="67"/>
      <c r="AC52" s="67"/>
      <c r="AD52" s="67"/>
      <c r="AE52" s="67"/>
    </row>
    <row r="53" spans="1:31">
      <c r="A53" s="123"/>
      <c r="B53" s="238" t="s">
        <v>296</v>
      </c>
      <c r="C53" s="238"/>
      <c r="D53" s="238"/>
      <c r="E53" s="238"/>
      <c r="F53" s="238"/>
      <c r="G53" s="238"/>
      <c r="H53" s="238"/>
      <c r="I53" s="238"/>
      <c r="J53" s="238"/>
      <c r="K53" s="238"/>
      <c r="L53" s="122">
        <v>0</v>
      </c>
      <c r="M53" s="129">
        <f>L53</f>
        <v>0</v>
      </c>
      <c r="N53" s="67"/>
      <c r="O53" s="67"/>
      <c r="P53" s="67"/>
      <c r="Q53" s="67"/>
      <c r="R53" s="67"/>
      <c r="S53" s="67"/>
      <c r="T53" s="67"/>
      <c r="U53" s="67"/>
      <c r="V53" s="67"/>
      <c r="W53" s="67"/>
      <c r="X53" s="67"/>
      <c r="Y53" s="67"/>
      <c r="Z53" s="67"/>
      <c r="AA53" s="67"/>
      <c r="AB53" s="67"/>
      <c r="AC53" s="67"/>
      <c r="AD53" s="67"/>
      <c r="AE53" s="67"/>
    </row>
    <row r="54" spans="1:31">
      <c r="A54" s="125"/>
      <c r="L54" s="67"/>
      <c r="N54" s="67"/>
      <c r="O54" s="67"/>
      <c r="P54" s="67"/>
      <c r="Q54" s="67"/>
      <c r="R54" s="67"/>
      <c r="S54" s="67"/>
      <c r="T54" s="67"/>
      <c r="U54" s="67"/>
      <c r="V54" s="67"/>
      <c r="W54" s="67"/>
      <c r="X54" s="67"/>
      <c r="Y54" s="67"/>
      <c r="Z54" s="67"/>
      <c r="AA54" s="67"/>
      <c r="AB54" s="67"/>
      <c r="AC54" s="67"/>
      <c r="AD54" s="67"/>
      <c r="AE54" s="67"/>
    </row>
    <row r="55" spans="1:31" ht="21">
      <c r="A55" s="224" t="s">
        <v>289</v>
      </c>
      <c r="B55" s="224"/>
      <c r="C55" s="224"/>
      <c r="D55" s="224"/>
      <c r="E55" s="224"/>
      <c r="F55" s="224"/>
      <c r="G55" s="224"/>
      <c r="H55" s="224"/>
      <c r="I55" s="224"/>
      <c r="J55" s="224"/>
      <c r="K55" s="224"/>
      <c r="L55" s="224"/>
      <c r="M55" s="224"/>
      <c r="N55" s="71"/>
      <c r="O55" s="67"/>
      <c r="P55" s="67"/>
      <c r="Q55" s="67"/>
      <c r="R55" s="67"/>
      <c r="S55" s="67"/>
      <c r="T55" s="67"/>
      <c r="U55" s="67"/>
      <c r="V55" s="67"/>
      <c r="W55" s="67"/>
      <c r="X55" s="67"/>
      <c r="Y55" s="67"/>
      <c r="Z55" s="67"/>
      <c r="AA55" s="67"/>
      <c r="AB55" s="67"/>
      <c r="AC55" s="67"/>
      <c r="AD55" s="67"/>
      <c r="AE55" s="67"/>
    </row>
    <row r="56" spans="1:31" ht="45">
      <c r="A56" s="135" t="s">
        <v>224</v>
      </c>
      <c r="B56" s="219" t="s">
        <v>225</v>
      </c>
      <c r="C56" s="219"/>
      <c r="D56" s="219"/>
      <c r="E56" s="219"/>
      <c r="F56" s="219"/>
      <c r="G56" s="219"/>
      <c r="H56" s="219"/>
      <c r="I56" s="219"/>
      <c r="J56" s="219"/>
      <c r="K56" s="219"/>
      <c r="L56" s="135" t="s">
        <v>55</v>
      </c>
      <c r="M56" s="136" t="s">
        <v>290</v>
      </c>
      <c r="N56" s="205" t="s">
        <v>388</v>
      </c>
      <c r="O56" s="206"/>
      <c r="P56" s="206"/>
      <c r="Q56" s="206"/>
      <c r="R56" s="121">
        <f>ROUNDUP(SUM(Statement!C25, Statement!D25, Statement!F25)*0.1,0)+L59</f>
        <v>100964</v>
      </c>
      <c r="S56" s="119"/>
      <c r="T56" s="119"/>
      <c r="U56" s="119"/>
      <c r="V56" s="67"/>
      <c r="W56" s="67"/>
      <c r="X56" s="67"/>
      <c r="Y56" s="67"/>
      <c r="Z56" s="67"/>
      <c r="AA56" s="67"/>
      <c r="AB56" s="67"/>
      <c r="AC56" s="67"/>
      <c r="AD56" s="67"/>
      <c r="AE56" s="67"/>
    </row>
    <row r="57" spans="1:31">
      <c r="A57" s="218" t="s">
        <v>277</v>
      </c>
      <c r="B57" s="221" t="s">
        <v>278</v>
      </c>
      <c r="C57" s="221"/>
      <c r="D57" s="221"/>
      <c r="E57" s="221"/>
      <c r="F57" s="221"/>
      <c r="G57" s="221"/>
      <c r="H57" s="221"/>
      <c r="I57" s="221"/>
      <c r="J57" s="221"/>
      <c r="K57" s="221"/>
      <c r="L57" s="130">
        <v>100964</v>
      </c>
      <c r="M57" s="222">
        <f>MIN(L59,L60,L62)</f>
        <v>27664</v>
      </c>
      <c r="N57" s="207"/>
      <c r="O57" s="208"/>
      <c r="P57" s="208"/>
      <c r="Q57" s="208"/>
      <c r="R57" s="120"/>
      <c r="S57" s="119"/>
      <c r="T57" s="119"/>
      <c r="U57" s="119"/>
      <c r="V57" s="67"/>
      <c r="W57" s="67"/>
      <c r="X57" s="67"/>
      <c r="Y57" s="67"/>
      <c r="Z57" s="67"/>
      <c r="AA57" s="67"/>
      <c r="AB57" s="67"/>
      <c r="AC57" s="67"/>
      <c r="AD57" s="67"/>
      <c r="AE57" s="67"/>
    </row>
    <row r="58" spans="1:31">
      <c r="A58" s="218"/>
      <c r="B58" s="220" t="s">
        <v>291</v>
      </c>
      <c r="C58" s="220"/>
      <c r="D58" s="220"/>
      <c r="E58" s="220"/>
      <c r="F58" s="220"/>
      <c r="G58" s="220"/>
      <c r="H58" s="220"/>
      <c r="I58" s="220"/>
      <c r="J58" s="220"/>
      <c r="K58" s="220"/>
      <c r="L58" s="137">
        <f>SUM(Statement!C25, Statement!D25, Statement!F25)</f>
        <v>732995</v>
      </c>
      <c r="M58" s="222"/>
      <c r="N58" s="72"/>
      <c r="O58" s="67"/>
      <c r="P58" s="67"/>
      <c r="Q58" s="67"/>
      <c r="R58" s="67"/>
      <c r="S58" s="67"/>
      <c r="T58" s="67"/>
      <c r="U58" s="67"/>
      <c r="V58" s="67"/>
      <c r="W58" s="67"/>
      <c r="X58" s="67"/>
      <c r="Y58" s="67"/>
      <c r="Z58" s="67"/>
      <c r="AA58" s="67"/>
      <c r="AB58" s="67"/>
      <c r="AC58" s="67"/>
      <c r="AD58" s="67"/>
      <c r="AE58" s="67"/>
    </row>
    <row r="59" spans="1:31">
      <c r="A59" s="218"/>
      <c r="B59" s="225" t="s">
        <v>279</v>
      </c>
      <c r="C59" s="225"/>
      <c r="D59" s="225"/>
      <c r="E59" s="225"/>
      <c r="F59" s="225"/>
      <c r="G59" s="225"/>
      <c r="H59" s="225"/>
      <c r="I59" s="225"/>
      <c r="J59" s="225"/>
      <c r="K59" s="225"/>
      <c r="L59" s="129">
        <f>Statement!G25</f>
        <v>27664</v>
      </c>
      <c r="M59" s="222"/>
      <c r="N59" s="73"/>
      <c r="O59" s="67"/>
      <c r="P59" s="67"/>
      <c r="Q59" s="67"/>
      <c r="R59" s="67"/>
      <c r="S59" s="67"/>
      <c r="T59" s="67"/>
      <c r="U59" s="67"/>
      <c r="V59" s="67"/>
      <c r="W59" s="67"/>
      <c r="X59" s="67"/>
      <c r="Y59" s="67"/>
      <c r="Z59" s="67"/>
      <c r="AA59" s="67"/>
      <c r="AB59" s="67"/>
      <c r="AC59" s="67"/>
      <c r="AD59" s="67"/>
      <c r="AE59" s="67"/>
    </row>
    <row r="60" spans="1:31">
      <c r="A60" s="218"/>
      <c r="B60" s="220" t="s">
        <v>280</v>
      </c>
      <c r="C60" s="220"/>
      <c r="D60" s="220"/>
      <c r="E60" s="220"/>
      <c r="F60" s="220"/>
      <c r="G60" s="220"/>
      <c r="H60" s="220"/>
      <c r="I60" s="220"/>
      <c r="J60" s="220"/>
      <c r="K60" s="220"/>
      <c r="L60" s="129">
        <f>MROUND(IF(L57&gt;0.1*L58, L57-0.1*L58, 0),1)</f>
        <v>27665</v>
      </c>
      <c r="M60" s="222"/>
      <c r="N60" s="73"/>
      <c r="O60" s="67"/>
      <c r="P60" s="67"/>
      <c r="Q60" s="67"/>
      <c r="R60" s="67"/>
      <c r="S60" s="67"/>
      <c r="T60" s="67"/>
      <c r="U60" s="67"/>
      <c r="V60" s="67"/>
      <c r="W60" s="67"/>
      <c r="X60" s="67"/>
      <c r="Y60" s="67"/>
      <c r="Z60" s="67"/>
      <c r="AA60" s="67"/>
      <c r="AB60" s="67"/>
      <c r="AC60" s="67"/>
      <c r="AD60" s="67"/>
      <c r="AE60" s="67"/>
    </row>
    <row r="61" spans="1:31">
      <c r="A61" s="218"/>
      <c r="B61" s="221" t="s">
        <v>281</v>
      </c>
      <c r="C61" s="221"/>
      <c r="D61" s="221"/>
      <c r="E61" s="221"/>
      <c r="F61" s="221"/>
      <c r="G61" s="221"/>
      <c r="H61" s="221"/>
      <c r="I61" s="221"/>
      <c r="J61" s="221"/>
      <c r="K61" s="221"/>
      <c r="L61" s="129">
        <f>MROUND(L58/2, 1)</f>
        <v>366498</v>
      </c>
      <c r="M61" s="222"/>
      <c r="N61" s="73"/>
      <c r="O61" s="67"/>
      <c r="P61" s="67"/>
      <c r="Q61" s="67"/>
      <c r="R61" s="67"/>
      <c r="S61" s="67"/>
      <c r="T61" s="67"/>
      <c r="U61" s="67"/>
      <c r="V61" s="67"/>
      <c r="W61" s="67"/>
      <c r="X61" s="67"/>
      <c r="Y61" s="67"/>
      <c r="Z61" s="67"/>
      <c r="AA61" s="67"/>
      <c r="AB61" s="67"/>
      <c r="AC61" s="67"/>
      <c r="AD61" s="67"/>
      <c r="AE61" s="67"/>
    </row>
    <row r="62" spans="1:31">
      <c r="A62" s="218"/>
      <c r="B62" s="220" t="s">
        <v>282</v>
      </c>
      <c r="C62" s="220"/>
      <c r="D62" s="220"/>
      <c r="E62" s="220"/>
      <c r="F62" s="220"/>
      <c r="G62" s="220"/>
      <c r="H62" s="220"/>
      <c r="I62" s="220"/>
      <c r="J62" s="220"/>
      <c r="K62" s="220"/>
      <c r="L62" s="129">
        <f>MROUND(0.4*L58,1)</f>
        <v>293198</v>
      </c>
      <c r="M62" s="222"/>
      <c r="N62" s="73"/>
      <c r="O62" s="67"/>
      <c r="P62" s="67"/>
      <c r="Q62" s="67"/>
      <c r="R62" s="67"/>
      <c r="S62" s="67"/>
      <c r="T62" s="67"/>
      <c r="U62" s="67"/>
      <c r="V62" s="67"/>
      <c r="W62" s="67"/>
      <c r="X62" s="67"/>
      <c r="Y62" s="67"/>
      <c r="Z62" s="67"/>
      <c r="AA62" s="67"/>
      <c r="AB62" s="67"/>
      <c r="AC62" s="67"/>
      <c r="AD62" s="67"/>
      <c r="AE62" s="67"/>
    </row>
    <row r="63" spans="1:31">
      <c r="A63" s="218">
        <v>24</v>
      </c>
      <c r="B63" s="221" t="s">
        <v>284</v>
      </c>
      <c r="C63" s="221"/>
      <c r="D63" s="221"/>
      <c r="E63" s="221"/>
      <c r="F63" s="221"/>
      <c r="G63" s="221"/>
      <c r="H63" s="221"/>
      <c r="I63" s="221"/>
      <c r="J63" s="221"/>
      <c r="K63" s="221"/>
      <c r="L63" s="130">
        <v>0</v>
      </c>
      <c r="M63" s="129">
        <f>IF(L63&gt;200000, 200000, L63)</f>
        <v>0</v>
      </c>
      <c r="N63" s="67"/>
      <c r="O63" s="67"/>
      <c r="P63" s="67"/>
      <c r="Q63" s="67"/>
      <c r="R63" s="67"/>
      <c r="S63" s="67"/>
      <c r="T63" s="67"/>
      <c r="U63" s="67"/>
      <c r="V63" s="67"/>
      <c r="W63" s="67"/>
      <c r="X63" s="67"/>
      <c r="Y63" s="67"/>
      <c r="Z63" s="67"/>
      <c r="AA63" s="67"/>
      <c r="AB63" s="67"/>
      <c r="AC63" s="67"/>
      <c r="AD63" s="67"/>
      <c r="AE63" s="67"/>
    </row>
    <row r="64" spans="1:31">
      <c r="A64" s="218"/>
      <c r="B64" s="220" t="s">
        <v>285</v>
      </c>
      <c r="C64" s="220"/>
      <c r="D64" s="220"/>
      <c r="E64" s="220"/>
      <c r="F64" s="220"/>
      <c r="G64" s="220"/>
      <c r="H64" s="220"/>
      <c r="I64" s="220"/>
      <c r="J64" s="220"/>
      <c r="K64" s="220"/>
      <c r="L64" s="130">
        <v>0</v>
      </c>
      <c r="M64" s="129">
        <f>IF(L64&gt;30000, 30000, L64)</f>
        <v>0</v>
      </c>
      <c r="N64" s="67"/>
      <c r="O64" s="67"/>
      <c r="P64" s="67"/>
      <c r="Q64" s="67"/>
      <c r="R64" s="67"/>
      <c r="S64" s="67"/>
      <c r="T64" s="67"/>
      <c r="U64" s="67"/>
      <c r="V64" s="67"/>
      <c r="W64" s="67"/>
      <c r="X64" s="67"/>
      <c r="Y64" s="67"/>
      <c r="Z64" s="67"/>
      <c r="AA64" s="67"/>
      <c r="AB64" s="67"/>
      <c r="AC64" s="67"/>
      <c r="AD64" s="67"/>
      <c r="AE64" s="67"/>
    </row>
    <row r="65" spans="1:31">
      <c r="A65" s="218"/>
      <c r="B65" s="221" t="s">
        <v>286</v>
      </c>
      <c r="C65" s="221"/>
      <c r="D65" s="221"/>
      <c r="E65" s="221"/>
      <c r="F65" s="221"/>
      <c r="G65" s="221"/>
      <c r="H65" s="221"/>
      <c r="I65" s="221"/>
      <c r="J65" s="221"/>
      <c r="K65" s="221"/>
      <c r="L65" s="130">
        <v>0</v>
      </c>
      <c r="M65" s="129">
        <f>L65</f>
        <v>0</v>
      </c>
      <c r="N65" s="67"/>
      <c r="O65" s="67"/>
      <c r="P65" s="67"/>
      <c r="Q65" s="67"/>
      <c r="R65" s="67"/>
      <c r="S65" s="67"/>
      <c r="T65" s="67"/>
      <c r="U65" s="67"/>
      <c r="V65" s="67"/>
      <c r="W65" s="67"/>
      <c r="X65" s="67"/>
      <c r="Y65" s="67"/>
      <c r="Z65" s="67"/>
      <c r="AA65" s="67"/>
      <c r="AB65" s="67"/>
      <c r="AC65" s="67"/>
      <c r="AD65" s="67"/>
      <c r="AE65" s="67"/>
    </row>
    <row r="66" spans="1:31">
      <c r="A66" s="2"/>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31" ht="21" hidden="1">
      <c r="A67" s="210" t="s">
        <v>315</v>
      </c>
      <c r="B67" s="210"/>
      <c r="C67" s="210"/>
      <c r="D67" s="210"/>
      <c r="E67" s="210"/>
      <c r="F67" s="210"/>
      <c r="G67" s="210"/>
      <c r="H67" s="210"/>
      <c r="I67" s="210"/>
      <c r="J67" s="210"/>
      <c r="K67" s="210"/>
      <c r="L67" s="210"/>
      <c r="M67" s="210"/>
      <c r="N67" s="1"/>
      <c r="O67" s="1"/>
      <c r="P67" s="1"/>
      <c r="Q67" s="1"/>
      <c r="R67" s="1"/>
      <c r="S67" s="1"/>
      <c r="T67" s="1"/>
      <c r="U67" s="1"/>
      <c r="V67" s="1"/>
      <c r="W67" s="1"/>
      <c r="X67" s="1"/>
      <c r="Y67" s="1"/>
      <c r="Z67" s="1"/>
      <c r="AA67" s="1"/>
      <c r="AB67" s="1"/>
      <c r="AC67" s="1"/>
    </row>
    <row r="68" spans="1:31" ht="15" hidden="1" customHeight="1">
      <c r="A68" s="108" t="s">
        <v>345</v>
      </c>
      <c r="B68" s="96"/>
      <c r="C68" s="96"/>
      <c r="D68" s="96"/>
      <c r="E68" s="96"/>
      <c r="F68" s="96"/>
      <c r="G68" s="96"/>
      <c r="H68" s="96"/>
      <c r="I68" s="96"/>
      <c r="J68" s="96"/>
      <c r="K68" s="96"/>
      <c r="L68" s="96"/>
      <c r="M68" s="96"/>
      <c r="N68" s="1"/>
      <c r="O68" s="1"/>
      <c r="P68" s="1"/>
      <c r="Q68" s="1"/>
      <c r="R68" s="1"/>
      <c r="S68" s="1"/>
      <c r="T68" s="1"/>
      <c r="U68" s="1"/>
      <c r="V68" s="1"/>
      <c r="W68" s="1"/>
      <c r="X68" s="1"/>
      <c r="Y68" s="1"/>
      <c r="Z68" s="1"/>
      <c r="AA68" s="1"/>
      <c r="AB68" s="1"/>
      <c r="AC68" s="1"/>
    </row>
    <row r="69" spans="1:31" ht="15" hidden="1" customHeight="1">
      <c r="A69" s="108" t="s">
        <v>347</v>
      </c>
      <c r="B69" s="96"/>
      <c r="C69" s="96"/>
      <c r="D69" s="96"/>
      <c r="E69" s="96"/>
      <c r="F69" s="96"/>
      <c r="G69" s="96"/>
      <c r="H69" s="96"/>
      <c r="I69" s="96"/>
      <c r="J69" s="96"/>
      <c r="K69" s="96"/>
      <c r="L69" s="96"/>
      <c r="M69" s="96"/>
      <c r="N69" s="1"/>
      <c r="O69" s="1"/>
      <c r="P69" s="1"/>
      <c r="Q69" s="1"/>
      <c r="R69" s="1"/>
      <c r="S69" s="1"/>
      <c r="T69" s="1"/>
      <c r="U69" s="1"/>
      <c r="V69" s="1"/>
      <c r="W69" s="1"/>
      <c r="X69" s="1"/>
      <c r="Y69" s="1"/>
      <c r="Z69" s="1"/>
      <c r="AA69" s="1"/>
      <c r="AB69" s="1"/>
      <c r="AC69" s="1"/>
    </row>
    <row r="70" spans="1:31" ht="15" hidden="1" customHeight="1">
      <c r="A70" s="108" t="s">
        <v>348</v>
      </c>
      <c r="B70" s="96"/>
      <c r="C70" s="96"/>
      <c r="D70" s="96"/>
      <c r="E70" s="96"/>
      <c r="F70" s="96"/>
      <c r="G70" s="96"/>
      <c r="H70" s="96"/>
      <c r="I70" s="96"/>
      <c r="J70" s="96"/>
      <c r="K70" s="96"/>
      <c r="L70" s="96"/>
      <c r="M70" s="96"/>
      <c r="N70" s="1"/>
      <c r="O70" s="1"/>
      <c r="P70" s="1"/>
      <c r="Q70" s="1"/>
      <c r="R70" s="1"/>
      <c r="S70" s="1"/>
      <c r="T70" s="1"/>
      <c r="U70" s="1"/>
      <c r="V70" s="1"/>
      <c r="W70" s="1"/>
      <c r="X70" s="1"/>
      <c r="Y70" s="1"/>
      <c r="Z70" s="1"/>
      <c r="AA70" s="1"/>
      <c r="AB70" s="1"/>
      <c r="AC70" s="1"/>
    </row>
    <row r="71" spans="1:31" ht="15" hidden="1" customHeight="1">
      <c r="A71" s="125" t="s">
        <v>349</v>
      </c>
      <c r="B71" s="96"/>
      <c r="C71" s="96"/>
      <c r="D71" s="96"/>
      <c r="E71" s="96"/>
      <c r="F71" s="96"/>
      <c r="G71" s="96"/>
      <c r="H71" s="96"/>
      <c r="I71" s="96"/>
      <c r="J71" s="96"/>
      <c r="K71" s="96"/>
      <c r="L71" s="96"/>
      <c r="M71" s="96"/>
      <c r="N71" s="1"/>
      <c r="O71" s="1"/>
      <c r="P71" s="1"/>
      <c r="Q71" s="1"/>
      <c r="R71" s="1"/>
      <c r="S71" s="1"/>
      <c r="T71" s="1"/>
      <c r="U71" s="1"/>
      <c r="V71" s="1"/>
      <c r="W71" s="1"/>
      <c r="X71" s="1"/>
      <c r="Y71" s="1"/>
      <c r="Z71" s="1"/>
      <c r="AA71" s="1"/>
      <c r="AB71" s="1"/>
      <c r="AC71" s="1"/>
    </row>
    <row r="72" spans="1:31" ht="15" hidden="1" customHeight="1">
      <c r="A72" s="125" t="s">
        <v>350</v>
      </c>
      <c r="B72" s="96"/>
      <c r="C72" s="96"/>
      <c r="D72" s="96"/>
      <c r="E72" s="96"/>
      <c r="F72" s="96"/>
      <c r="G72" s="96"/>
      <c r="H72" s="96"/>
      <c r="I72" s="96"/>
      <c r="J72" s="96"/>
      <c r="K72" s="96"/>
      <c r="L72" s="96"/>
      <c r="M72" s="96"/>
      <c r="N72" s="1"/>
      <c r="O72" s="1"/>
      <c r="P72" s="1"/>
      <c r="Q72" s="1"/>
      <c r="R72" s="1"/>
      <c r="S72" s="1"/>
      <c r="T72" s="1"/>
      <c r="U72" s="1"/>
      <c r="V72" s="1"/>
      <c r="W72" s="1"/>
      <c r="X72" s="1"/>
      <c r="Y72" s="1"/>
      <c r="Z72" s="1"/>
      <c r="AA72" s="1"/>
      <c r="AB72" s="1"/>
      <c r="AC72" s="1"/>
    </row>
    <row r="73" spans="1:31" ht="19.5" hidden="1" customHeight="1">
      <c r="A73" s="106"/>
      <c r="B73" s="95"/>
      <c r="C73" s="95"/>
      <c r="D73" s="95"/>
      <c r="E73" s="95"/>
      <c r="F73" s="95"/>
      <c r="G73" s="95"/>
      <c r="H73" s="95"/>
      <c r="I73" s="95"/>
      <c r="J73" s="95"/>
      <c r="K73" s="95"/>
      <c r="L73" s="95"/>
      <c r="M73" s="95"/>
      <c r="N73" s="1"/>
      <c r="O73" s="1"/>
      <c r="P73" s="1"/>
      <c r="Q73" s="1"/>
      <c r="R73" s="1"/>
      <c r="S73" s="1"/>
      <c r="T73" s="1"/>
      <c r="U73" s="1"/>
      <c r="V73" s="1"/>
      <c r="W73" s="1"/>
      <c r="X73" s="1"/>
      <c r="Y73" s="1"/>
      <c r="Z73" s="1"/>
      <c r="AA73" s="1"/>
      <c r="AB73" s="1"/>
      <c r="AC73" s="1"/>
    </row>
    <row r="74" spans="1:31" ht="90" hidden="1">
      <c r="A74" s="211" t="s">
        <v>339</v>
      </c>
      <c r="B74" s="97" t="s">
        <v>316</v>
      </c>
      <c r="C74" s="97" t="s">
        <v>317</v>
      </c>
      <c r="D74" s="97" t="s">
        <v>335</v>
      </c>
      <c r="E74" s="97" t="s">
        <v>318</v>
      </c>
      <c r="F74" s="97" t="s">
        <v>319</v>
      </c>
      <c r="G74" s="97" t="s">
        <v>332</v>
      </c>
      <c r="H74" s="98" t="s">
        <v>330</v>
      </c>
      <c r="I74" s="98" t="s">
        <v>331</v>
      </c>
      <c r="J74" s="98" t="s">
        <v>338</v>
      </c>
      <c r="K74" s="98" t="s">
        <v>334</v>
      </c>
      <c r="L74" s="99"/>
      <c r="M74" s="99"/>
      <c r="N74" s="80"/>
      <c r="O74" s="80"/>
      <c r="P74" s="80"/>
      <c r="Q74" s="80"/>
      <c r="R74" s="80"/>
      <c r="S74" s="80"/>
      <c r="T74" s="80"/>
      <c r="U74" s="80"/>
      <c r="V74" s="80"/>
      <c r="W74" s="80"/>
      <c r="X74" s="80"/>
      <c r="Y74" s="1"/>
      <c r="Z74" s="1"/>
      <c r="AA74" s="1"/>
      <c r="AB74" s="1"/>
      <c r="AC74" s="1"/>
    </row>
    <row r="75" spans="1:31" hidden="1">
      <c r="A75" s="212"/>
      <c r="B75" s="97">
        <v>1</v>
      </c>
      <c r="C75" s="97">
        <v>2</v>
      </c>
      <c r="D75" s="97">
        <v>3</v>
      </c>
      <c r="E75" s="97">
        <v>4</v>
      </c>
      <c r="F75" s="97">
        <v>5</v>
      </c>
      <c r="G75" s="97">
        <v>6</v>
      </c>
      <c r="H75" s="98">
        <v>7</v>
      </c>
      <c r="I75" s="98">
        <v>8</v>
      </c>
      <c r="J75" s="98">
        <v>9</v>
      </c>
      <c r="K75" s="98">
        <v>10</v>
      </c>
      <c r="L75" s="99"/>
      <c r="M75" s="99"/>
      <c r="N75" s="80">
        <v>10</v>
      </c>
      <c r="O75" s="80">
        <v>20</v>
      </c>
      <c r="P75" s="80">
        <v>30</v>
      </c>
      <c r="Q75" s="80" t="s">
        <v>337</v>
      </c>
      <c r="R75" s="80" t="s">
        <v>336</v>
      </c>
      <c r="S75" s="80">
        <v>10</v>
      </c>
      <c r="T75" s="80">
        <v>20</v>
      </c>
      <c r="U75" s="80">
        <v>30</v>
      </c>
      <c r="V75" s="80" t="s">
        <v>337</v>
      </c>
      <c r="W75" s="80" t="s">
        <v>49</v>
      </c>
      <c r="X75" s="80"/>
      <c r="Y75" s="1"/>
      <c r="Z75" s="1"/>
      <c r="AA75" s="1"/>
      <c r="AB75" s="1"/>
      <c r="AC75" s="1"/>
    </row>
    <row r="76" spans="1:31" hidden="1">
      <c r="A76" s="105" t="s">
        <v>346</v>
      </c>
      <c r="B76" s="213" t="s">
        <v>340</v>
      </c>
      <c r="C76" s="214"/>
      <c r="D76" s="214"/>
      <c r="E76" s="215"/>
      <c r="F76" s="216">
        <v>94257</v>
      </c>
      <c r="G76" s="217"/>
      <c r="H76" s="100">
        <f>I76-F76</f>
        <v>577932</v>
      </c>
      <c r="I76" s="100">
        <f>'Tax '!J38</f>
        <v>672189</v>
      </c>
      <c r="J76" s="100">
        <f>W76-R76</f>
        <v>19417</v>
      </c>
      <c r="K76" s="104">
        <f>IF(J76&gt;G88, J76-G88, 0)</f>
        <v>17426</v>
      </c>
      <c r="L76" s="99"/>
      <c r="M76" s="99"/>
      <c r="N76" s="80">
        <f>IF(H76&lt;250001,0,IF(H76&lt;500001,MROUND((H76-250000)/10,1),25000))</f>
        <v>25000</v>
      </c>
      <c r="O76" s="80">
        <f>IF(H76&lt;500001,0,IF(H76&lt;1000001,MROUND((H76-500000)*0.2,1),100000))</f>
        <v>15586</v>
      </c>
      <c r="P76" s="80">
        <f>IF(H76&lt;1000001,0,MROUND((H76-1000000)*0.3,1))</f>
        <v>0</v>
      </c>
      <c r="Q76" s="80">
        <f>IF(SUM(N76:P76)&lt;25000, MROUND((N76-5000)*0.03, 1),MROUND(SUM(N76:P76)*0.03,1))</f>
        <v>1218</v>
      </c>
      <c r="R76" s="80">
        <f>IF(N76&lt;25000, SUM(N76:Q76)-5000, SUM(N76:Q76))</f>
        <v>41804</v>
      </c>
      <c r="S76" s="80">
        <f>IF(I76&lt;250001,0,IF(I76&lt;500001,MROUND((I76-250000)/10,1),25000))</f>
        <v>25000</v>
      </c>
      <c r="T76" s="80">
        <f>IF(I76&lt;500001,0,IF(I76&lt;1000001,MROUND((I76-500000)*0.2,1),100000))</f>
        <v>34438</v>
      </c>
      <c r="U76" s="80">
        <f>IF(I76&lt;1000001,0,MROUND((I76-1000000)*0.3,1))</f>
        <v>0</v>
      </c>
      <c r="V76" s="80">
        <f>IF(SUM(S76:U76)&lt;25000, MROUND((S76-5000)*0.03, 1),MROUND(SUM(S76:U76)*0.03,1))</f>
        <v>1783</v>
      </c>
      <c r="W76" s="80">
        <f>IF(S76&lt;25000, SUM(S76:V76)-5000, SUM(S76:V76))</f>
        <v>61221</v>
      </c>
      <c r="X76" s="80"/>
      <c r="Y76" s="1"/>
      <c r="Z76" s="1"/>
      <c r="AA76" s="1"/>
      <c r="AB76" s="1"/>
      <c r="AC76" s="1"/>
    </row>
    <row r="77" spans="1:31" hidden="1">
      <c r="A77" s="101" t="s">
        <v>333</v>
      </c>
      <c r="B77" s="86"/>
      <c r="C77" s="101">
        <f>H76</f>
        <v>577932</v>
      </c>
      <c r="D77" s="97">
        <f t="shared" ref="D77:D87" si="0">B77+C77</f>
        <v>577932</v>
      </c>
      <c r="E77" s="46">
        <f t="shared" ref="E77:E87" si="1">R77</f>
        <v>41804</v>
      </c>
      <c r="F77" s="46">
        <f t="shared" ref="F77:F87" si="2">W77</f>
        <v>41804</v>
      </c>
      <c r="G77" s="97">
        <f t="shared" ref="G77:G87" si="3">F77-E77</f>
        <v>0</v>
      </c>
      <c r="H77" s="101"/>
      <c r="I77" s="101"/>
      <c r="J77" s="101"/>
      <c r="K77" s="101"/>
      <c r="L77" s="2"/>
      <c r="M77" s="2"/>
      <c r="N77" s="80">
        <f>IF(C77&lt;250001,0,IF(C77&lt;500001,MROUND((C77-250000)/10,1),25000))</f>
        <v>25000</v>
      </c>
      <c r="O77" s="80">
        <f>IF(C77&lt;500001,0,IF(C77&lt;1000001,MROUND((C77-500000)*0.2,1),100000))</f>
        <v>15586</v>
      </c>
      <c r="P77" s="80">
        <f>IF(C77&lt;1000001,0,MROUND((C77-1000000)*0.3,1))</f>
        <v>0</v>
      </c>
      <c r="Q77" s="80">
        <f>IF(SUM(N77:P77)&lt;25000, MROUND((N77-5000)*0.03, 1),MROUND(SUM(N77:P77)*0.03,1))</f>
        <v>1218</v>
      </c>
      <c r="R77" s="80">
        <f>IF(N77&lt;25000, SUM(N77:Q77)-5000, SUM(N77:Q77))</f>
        <v>41804</v>
      </c>
      <c r="S77" s="80">
        <f>IF(D77&lt;250001,0,IF(D77&lt;500001,MROUND((D77-250000)/10,1),25000))</f>
        <v>25000</v>
      </c>
      <c r="T77" s="80">
        <f>IF(D77&lt;500001,0,IF(D77&lt;1000001,MROUND((D77-500000)*0.2,1),100000))</f>
        <v>15586</v>
      </c>
      <c r="U77" s="80">
        <f>IF(D77&lt;1000001,0,MROUND((D77-1000000)*0.3,1))</f>
        <v>0</v>
      </c>
      <c r="V77" s="80">
        <f>IF(SUM(S77:U77)&lt;25000, MROUND((S77-5000)*0.03, 1),MROUND(SUM(S77:U77)*0.03,1))</f>
        <v>1218</v>
      </c>
      <c r="W77" s="80">
        <f>IF(S77&lt;25000, SUM(S77:V77)-5000, SUM(S77:V77))</f>
        <v>41804</v>
      </c>
      <c r="X77" s="80"/>
      <c r="Y77" s="1"/>
      <c r="Z77" s="1"/>
      <c r="AA77" s="1"/>
      <c r="AB77" s="1"/>
      <c r="AC77" s="1"/>
    </row>
    <row r="78" spans="1:31" hidden="1">
      <c r="A78" s="101" t="s">
        <v>329</v>
      </c>
      <c r="B78" s="86">
        <v>19338</v>
      </c>
      <c r="C78" s="86">
        <v>445286</v>
      </c>
      <c r="D78" s="97">
        <f t="shared" si="0"/>
        <v>464624</v>
      </c>
      <c r="E78" s="46">
        <f t="shared" si="1"/>
        <v>14965</v>
      </c>
      <c r="F78" s="46">
        <f t="shared" si="2"/>
        <v>16956</v>
      </c>
      <c r="G78" s="97">
        <f t="shared" si="3"/>
        <v>1991</v>
      </c>
      <c r="H78" s="101"/>
      <c r="I78" s="101"/>
      <c r="J78" s="101"/>
      <c r="K78" s="101"/>
      <c r="L78" s="2"/>
      <c r="M78" s="2"/>
      <c r="N78" s="80">
        <f>IF(C78&lt;250001,0,IF(C78&lt;500001,MROUND((C78-250000)/10,1),25000))</f>
        <v>19529</v>
      </c>
      <c r="O78" s="80">
        <f>IF(C78&lt;500001,0,IF(C78&lt;1000001,MROUND((C78-500000)*0.2,1),100000))</f>
        <v>0</v>
      </c>
      <c r="P78" s="80">
        <f>IF(C78&lt;1000001,0,MROUND((C78-1000000)*0.3,1))</f>
        <v>0</v>
      </c>
      <c r="Q78" s="80">
        <f>IF(SUM(N78:P78)&lt;25000, MROUND((N78-5000)*0.03, 1),MROUND(SUM(N78:P78)*0.03,1))</f>
        <v>436</v>
      </c>
      <c r="R78" s="80">
        <f>IF(N78&lt;25000, SUM(N78:Q78)-5000, SUM(N78:Q78))</f>
        <v>14965</v>
      </c>
      <c r="S78" s="80">
        <f>IF(D78&lt;250001,0,IF(D78&lt;500001,MROUND((D78-250000)/10,1),25000))</f>
        <v>21462</v>
      </c>
      <c r="T78" s="80">
        <f>IF(D78&lt;500001,0,IF(D78&lt;1000001,MROUND((D78-500000)*0.2,1),100000))</f>
        <v>0</v>
      </c>
      <c r="U78" s="80">
        <f>IF(D78&lt;1000001,0,MROUND((D78-1000000)*0.3,1))</f>
        <v>0</v>
      </c>
      <c r="V78" s="80">
        <f>IF(SUM(S78:U78)&lt;25000, MROUND((S78-5000)*0.03, 1),MROUND(SUM(S78:U78)*0.03,1))</f>
        <v>494</v>
      </c>
      <c r="W78" s="80">
        <f>IF(S78&lt;25000, SUM(S78:V78)-5000, SUM(S78:V78))</f>
        <v>16956</v>
      </c>
      <c r="X78" s="80"/>
      <c r="Y78" s="1"/>
      <c r="Z78" s="1"/>
      <c r="AA78" s="1"/>
      <c r="AB78" s="1"/>
      <c r="AC78" s="1"/>
    </row>
    <row r="79" spans="1:31" hidden="1">
      <c r="A79" s="101" t="s">
        <v>328</v>
      </c>
      <c r="B79" s="86"/>
      <c r="C79" s="86"/>
      <c r="D79" s="97">
        <f t="shared" si="0"/>
        <v>0</v>
      </c>
      <c r="E79" s="86">
        <f t="shared" si="1"/>
        <v>0</v>
      </c>
      <c r="F79" s="86">
        <f t="shared" si="2"/>
        <v>0</v>
      </c>
      <c r="G79" s="97">
        <f t="shared" si="3"/>
        <v>0</v>
      </c>
      <c r="H79" s="101"/>
      <c r="I79" s="101"/>
      <c r="J79" s="101"/>
      <c r="K79" s="101"/>
      <c r="L79" s="2"/>
      <c r="M79" s="2"/>
      <c r="N79" s="80"/>
      <c r="O79" s="80"/>
      <c r="P79" s="80"/>
      <c r="Q79" s="80"/>
      <c r="R79" s="80"/>
      <c r="S79" s="80"/>
      <c r="T79" s="80"/>
      <c r="U79" s="80"/>
      <c r="V79" s="80"/>
      <c r="W79" s="80"/>
      <c r="X79" s="80"/>
      <c r="Y79" s="1"/>
      <c r="Z79" s="1"/>
      <c r="AA79" s="1"/>
      <c r="AB79" s="1"/>
      <c r="AC79" s="1"/>
    </row>
    <row r="80" spans="1:31" hidden="1">
      <c r="A80" s="101" t="s">
        <v>327</v>
      </c>
      <c r="B80" s="86"/>
      <c r="C80" s="86"/>
      <c r="D80" s="97">
        <f t="shared" si="0"/>
        <v>0</v>
      </c>
      <c r="E80" s="86">
        <f t="shared" si="1"/>
        <v>0</v>
      </c>
      <c r="F80" s="86">
        <f t="shared" si="2"/>
        <v>0</v>
      </c>
      <c r="G80" s="97">
        <f t="shared" si="3"/>
        <v>0</v>
      </c>
      <c r="H80" s="101"/>
      <c r="I80" s="101"/>
      <c r="J80" s="101"/>
      <c r="K80" s="101"/>
      <c r="L80" s="2"/>
      <c r="M80" s="2"/>
      <c r="N80" s="1"/>
      <c r="O80" s="1"/>
      <c r="P80" s="1"/>
      <c r="Q80" s="1"/>
      <c r="R80" s="1"/>
      <c r="S80" s="1"/>
      <c r="T80" s="1"/>
      <c r="U80" s="1"/>
      <c r="V80" s="1"/>
      <c r="W80" s="1"/>
      <c r="X80" s="1"/>
      <c r="Y80" s="1"/>
      <c r="Z80" s="1"/>
      <c r="AA80" s="1"/>
      <c r="AB80" s="1"/>
      <c r="AC80" s="1"/>
    </row>
    <row r="81" spans="1:29" hidden="1">
      <c r="A81" s="101" t="s">
        <v>326</v>
      </c>
      <c r="B81" s="86"/>
      <c r="C81" s="86"/>
      <c r="D81" s="97">
        <f t="shared" si="0"/>
        <v>0</v>
      </c>
      <c r="E81" s="86">
        <f t="shared" si="1"/>
        <v>0</v>
      </c>
      <c r="F81" s="86">
        <f t="shared" si="2"/>
        <v>0</v>
      </c>
      <c r="G81" s="97">
        <f t="shared" si="3"/>
        <v>0</v>
      </c>
      <c r="H81" s="101"/>
      <c r="I81" s="101"/>
      <c r="J81" s="101"/>
      <c r="K81" s="101"/>
      <c r="L81" s="2"/>
      <c r="M81" s="2"/>
      <c r="N81" s="1"/>
      <c r="O81" s="1"/>
      <c r="P81" s="1"/>
      <c r="Q81" s="1"/>
      <c r="R81" s="1"/>
      <c r="S81" s="1"/>
      <c r="T81" s="1"/>
      <c r="U81" s="1"/>
      <c r="V81" s="1"/>
      <c r="W81" s="1"/>
      <c r="X81" s="1"/>
      <c r="Y81" s="1"/>
      <c r="Z81" s="1"/>
      <c r="AA81" s="1"/>
      <c r="AB81" s="1"/>
      <c r="AC81" s="1"/>
    </row>
    <row r="82" spans="1:29" hidden="1">
      <c r="A82" s="101" t="s">
        <v>325</v>
      </c>
      <c r="B82" s="86"/>
      <c r="C82" s="86"/>
      <c r="D82" s="97">
        <f t="shared" si="0"/>
        <v>0</v>
      </c>
      <c r="E82" s="86">
        <f t="shared" si="1"/>
        <v>0</v>
      </c>
      <c r="F82" s="86">
        <f t="shared" si="2"/>
        <v>0</v>
      </c>
      <c r="G82" s="97">
        <f t="shared" si="3"/>
        <v>0</v>
      </c>
      <c r="H82" s="101"/>
      <c r="I82" s="101"/>
      <c r="J82" s="101"/>
      <c r="K82" s="101"/>
      <c r="L82" s="2"/>
      <c r="M82" s="2"/>
      <c r="N82" s="1"/>
      <c r="O82" s="1"/>
      <c r="P82" s="1"/>
      <c r="Q82" s="1"/>
      <c r="R82" s="1"/>
      <c r="S82" s="1"/>
      <c r="T82" s="1"/>
      <c r="U82" s="1"/>
      <c r="V82" s="1"/>
      <c r="W82" s="1"/>
      <c r="X82" s="1"/>
      <c r="Y82" s="1"/>
      <c r="Z82" s="1"/>
      <c r="AA82" s="1"/>
      <c r="AB82" s="1"/>
      <c r="AC82" s="1"/>
    </row>
    <row r="83" spans="1:29" hidden="1">
      <c r="A83" s="101" t="s">
        <v>324</v>
      </c>
      <c r="B83" s="86"/>
      <c r="C83" s="86"/>
      <c r="D83" s="97">
        <f t="shared" si="0"/>
        <v>0</v>
      </c>
      <c r="E83" s="86">
        <f t="shared" si="1"/>
        <v>0</v>
      </c>
      <c r="F83" s="86">
        <f t="shared" si="2"/>
        <v>0</v>
      </c>
      <c r="G83" s="97">
        <f t="shared" si="3"/>
        <v>0</v>
      </c>
      <c r="H83" s="101"/>
      <c r="I83" s="101"/>
      <c r="J83" s="101"/>
      <c r="K83" s="101"/>
      <c r="L83" s="2"/>
      <c r="M83" s="2"/>
      <c r="N83" s="1"/>
      <c r="O83" s="1"/>
      <c r="P83" s="1"/>
      <c r="Q83" s="1"/>
      <c r="R83" s="1"/>
      <c r="S83" s="1"/>
      <c r="T83" s="1"/>
      <c r="U83" s="1"/>
      <c r="V83" s="1"/>
      <c r="W83" s="1"/>
      <c r="X83" s="1"/>
      <c r="Y83" s="1"/>
      <c r="Z83" s="1"/>
      <c r="AA83" s="1"/>
      <c r="AB83" s="1"/>
      <c r="AC83" s="1"/>
    </row>
    <row r="84" spans="1:29" hidden="1">
      <c r="A84" s="101" t="s">
        <v>323</v>
      </c>
      <c r="B84" s="86"/>
      <c r="C84" s="86"/>
      <c r="D84" s="97">
        <f t="shared" si="0"/>
        <v>0</v>
      </c>
      <c r="E84" s="86">
        <f t="shared" si="1"/>
        <v>0</v>
      </c>
      <c r="F84" s="86">
        <f t="shared" si="2"/>
        <v>0</v>
      </c>
      <c r="G84" s="97">
        <f t="shared" si="3"/>
        <v>0</v>
      </c>
      <c r="H84" s="101"/>
      <c r="I84" s="101"/>
      <c r="J84" s="101"/>
      <c r="K84" s="101"/>
      <c r="L84" s="2"/>
      <c r="M84" s="2"/>
      <c r="N84" s="1"/>
      <c r="O84" s="1"/>
      <c r="P84" s="1"/>
      <c r="Q84" s="1"/>
      <c r="R84" s="1"/>
      <c r="S84" s="1"/>
      <c r="T84" s="1"/>
      <c r="U84" s="1"/>
      <c r="V84" s="1"/>
      <c r="W84" s="1"/>
      <c r="X84" s="1"/>
      <c r="Y84" s="1"/>
      <c r="Z84" s="1"/>
      <c r="AA84" s="1"/>
      <c r="AB84" s="1"/>
      <c r="AC84" s="1"/>
    </row>
    <row r="85" spans="1:29" hidden="1">
      <c r="A85" s="101" t="s">
        <v>322</v>
      </c>
      <c r="B85" s="86"/>
      <c r="C85" s="86"/>
      <c r="D85" s="97">
        <f t="shared" si="0"/>
        <v>0</v>
      </c>
      <c r="E85" s="86">
        <f t="shared" si="1"/>
        <v>0</v>
      </c>
      <c r="F85" s="86">
        <f t="shared" si="2"/>
        <v>0</v>
      </c>
      <c r="G85" s="97">
        <f t="shared" si="3"/>
        <v>0</v>
      </c>
      <c r="H85" s="101"/>
      <c r="I85" s="101"/>
      <c r="J85" s="101"/>
      <c r="K85" s="101"/>
      <c r="L85" s="2"/>
      <c r="M85" s="2"/>
      <c r="N85" s="1"/>
      <c r="O85" s="1"/>
      <c r="P85" s="1"/>
      <c r="Q85" s="1"/>
      <c r="R85" s="1"/>
      <c r="S85" s="1"/>
      <c r="T85" s="1"/>
      <c r="U85" s="1"/>
      <c r="V85" s="1"/>
      <c r="W85" s="1"/>
      <c r="X85" s="1"/>
      <c r="Y85" s="1"/>
      <c r="Z85" s="1"/>
      <c r="AA85" s="1"/>
      <c r="AB85" s="1"/>
      <c r="AC85" s="1"/>
    </row>
    <row r="86" spans="1:29" hidden="1">
      <c r="A86" s="101" t="s">
        <v>321</v>
      </c>
      <c r="B86" s="86"/>
      <c r="C86" s="86"/>
      <c r="D86" s="97">
        <f t="shared" si="0"/>
        <v>0</v>
      </c>
      <c r="E86" s="86">
        <f t="shared" si="1"/>
        <v>0</v>
      </c>
      <c r="F86" s="86">
        <f t="shared" si="2"/>
        <v>0</v>
      </c>
      <c r="G86" s="97">
        <f t="shared" si="3"/>
        <v>0</v>
      </c>
      <c r="H86" s="101"/>
      <c r="I86" s="101"/>
      <c r="J86" s="101"/>
      <c r="K86" s="101"/>
      <c r="L86" s="2"/>
      <c r="M86" s="2"/>
      <c r="N86" s="1"/>
      <c r="O86" s="1"/>
      <c r="P86" s="1"/>
      <c r="Q86" s="1"/>
      <c r="R86" s="1"/>
      <c r="S86" s="1"/>
      <c r="T86" s="1"/>
      <c r="U86" s="1"/>
      <c r="V86" s="1"/>
      <c r="W86" s="1"/>
      <c r="X86" s="1"/>
      <c r="Y86" s="1"/>
      <c r="Z86" s="1"/>
      <c r="AA86" s="1"/>
      <c r="AB86" s="1"/>
      <c r="AC86" s="1"/>
    </row>
    <row r="87" spans="1:29" hidden="1">
      <c r="A87" s="101" t="s">
        <v>320</v>
      </c>
      <c r="B87" s="86"/>
      <c r="C87" s="86"/>
      <c r="D87" s="97">
        <f t="shared" si="0"/>
        <v>0</v>
      </c>
      <c r="E87" s="86">
        <f t="shared" si="1"/>
        <v>0</v>
      </c>
      <c r="F87" s="86">
        <f t="shared" si="2"/>
        <v>0</v>
      </c>
      <c r="G87" s="97">
        <f t="shared" si="3"/>
        <v>0</v>
      </c>
      <c r="H87" s="101"/>
      <c r="I87" s="101"/>
      <c r="J87" s="101"/>
      <c r="K87" s="101"/>
      <c r="L87" s="2"/>
      <c r="M87" s="2"/>
      <c r="N87" s="1"/>
      <c r="O87" s="1"/>
      <c r="P87" s="1"/>
      <c r="Q87" s="1"/>
      <c r="R87" s="1"/>
      <c r="S87" s="1"/>
      <c r="T87" s="1"/>
      <c r="U87" s="1"/>
      <c r="V87" s="1"/>
      <c r="W87" s="1"/>
      <c r="X87" s="1"/>
      <c r="Y87" s="1"/>
      <c r="Z87" s="1"/>
      <c r="AA87" s="1"/>
      <c r="AB87" s="1"/>
      <c r="AC87" s="1"/>
    </row>
    <row r="88" spans="1:29" hidden="1">
      <c r="A88" s="101" t="s">
        <v>49</v>
      </c>
      <c r="B88" s="102">
        <f>SUM(B76:B87)</f>
        <v>19338</v>
      </c>
      <c r="C88" s="209"/>
      <c r="D88" s="209"/>
      <c r="E88" s="209"/>
      <c r="F88" s="209"/>
      <c r="G88" s="110">
        <f>SUM(G77:G87)</f>
        <v>1991</v>
      </c>
      <c r="H88" s="111"/>
      <c r="I88" s="111"/>
      <c r="J88" s="111"/>
      <c r="K88" s="111"/>
      <c r="L88" s="103"/>
      <c r="M88" s="83"/>
      <c r="N88" s="80"/>
      <c r="O88" s="1"/>
      <c r="P88" s="1"/>
      <c r="Q88" s="1"/>
      <c r="R88" s="1"/>
      <c r="S88" s="1"/>
      <c r="T88" s="1"/>
      <c r="U88" s="1"/>
      <c r="V88" s="1"/>
      <c r="W88" s="1"/>
      <c r="X88" s="1"/>
      <c r="Y88" s="1"/>
      <c r="Z88" s="1"/>
      <c r="AA88" s="1"/>
      <c r="AB88" s="1"/>
      <c r="AC88" s="1"/>
    </row>
    <row r="89" spans="1:29">
      <c r="A89" s="2"/>
      <c r="B89" s="2"/>
      <c r="C89" s="2"/>
      <c r="D89" s="2"/>
      <c r="E89" s="2"/>
      <c r="F89" s="2"/>
      <c r="G89" s="2"/>
      <c r="H89" s="2"/>
      <c r="I89" s="2"/>
      <c r="J89" s="2"/>
      <c r="K89" s="2"/>
      <c r="L89" s="2"/>
      <c r="M89" s="2"/>
      <c r="N89" s="1"/>
      <c r="O89" s="1"/>
      <c r="P89" s="1"/>
      <c r="Q89" s="1"/>
      <c r="R89" s="1"/>
      <c r="S89" s="1"/>
      <c r="T89" s="1"/>
      <c r="U89" s="1"/>
      <c r="V89" s="1"/>
      <c r="W89" s="1"/>
      <c r="X89" s="1"/>
      <c r="Y89" s="1"/>
      <c r="Z89" s="1"/>
      <c r="AA89" s="1"/>
      <c r="AB89" s="1"/>
      <c r="AC89" s="1"/>
    </row>
    <row r="90" spans="1:29">
      <c r="A90" s="2"/>
      <c r="B90" s="1"/>
      <c r="C90" s="1"/>
      <c r="D90" s="2"/>
      <c r="E90" s="1"/>
      <c r="F90" s="1"/>
      <c r="G90" s="1"/>
      <c r="H90" s="1"/>
      <c r="I90" s="1"/>
      <c r="J90" s="1"/>
      <c r="K90" s="1"/>
      <c r="L90" s="1"/>
      <c r="M90" s="1"/>
      <c r="N90" s="1"/>
      <c r="O90" s="1"/>
      <c r="P90" s="1"/>
      <c r="Q90" s="1"/>
      <c r="R90" s="1"/>
      <c r="S90" s="1"/>
      <c r="T90" s="1"/>
      <c r="U90" s="1"/>
      <c r="V90" s="1"/>
      <c r="W90" s="1"/>
      <c r="X90" s="1"/>
      <c r="Y90" s="1"/>
      <c r="Z90" s="1"/>
      <c r="AA90" s="1"/>
      <c r="AB90" s="1"/>
      <c r="AC90" s="1"/>
    </row>
    <row r="91" spans="1:29">
      <c r="A91" s="2"/>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row>
    <row r="92" spans="1:29">
      <c r="A92" s="2"/>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row>
    <row r="93" spans="1:29">
      <c r="A93" s="2"/>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row>
    <row r="94" spans="1:29">
      <c r="A94" s="2"/>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row>
    <row r="95" spans="1:29">
      <c r="A95" s="2"/>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row>
    <row r="96" spans="1:29">
      <c r="A96" s="2"/>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row>
    <row r="97" spans="1:29">
      <c r="A97" s="2"/>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row>
    <row r="98" spans="1:29">
      <c r="A98" s="2"/>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row>
    <row r="99" spans="1:29">
      <c r="A99" s="2"/>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row>
  </sheetData>
  <sheetProtection password="C4BE" sheet="1" objects="1" scenarios="1" selectLockedCells="1"/>
  <dataConsolidate/>
  <mergeCells count="77">
    <mergeCell ref="B5:K5"/>
    <mergeCell ref="A1:M1"/>
    <mergeCell ref="A6:A25"/>
    <mergeCell ref="A57:A62"/>
    <mergeCell ref="L48:L49"/>
    <mergeCell ref="M6:M28"/>
    <mergeCell ref="B47:L47"/>
    <mergeCell ref="B6:K6"/>
    <mergeCell ref="B7:K7"/>
    <mergeCell ref="B9:K9"/>
    <mergeCell ref="B10:K10"/>
    <mergeCell ref="B8:K8"/>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4:K34"/>
    <mergeCell ref="B35:K35"/>
    <mergeCell ref="B33:K33"/>
    <mergeCell ref="B36:K36"/>
    <mergeCell ref="B37:K37"/>
    <mergeCell ref="B38:K38"/>
    <mergeCell ref="B39:K39"/>
    <mergeCell ref="B40:K40"/>
    <mergeCell ref="B41:K41"/>
    <mergeCell ref="B42:K42"/>
    <mergeCell ref="B43:K43"/>
    <mergeCell ref="B44:K44"/>
    <mergeCell ref="B45:K45"/>
    <mergeCell ref="B53:K53"/>
    <mergeCell ref="A51:A52"/>
    <mergeCell ref="A48:A49"/>
    <mergeCell ref="A2:M3"/>
    <mergeCell ref="A55:M55"/>
    <mergeCell ref="B58:K58"/>
    <mergeCell ref="B60:K60"/>
    <mergeCell ref="B59:K59"/>
    <mergeCell ref="A43:A45"/>
    <mergeCell ref="A35:A40"/>
    <mergeCell ref="A32:M32"/>
    <mergeCell ref="M48:M49"/>
    <mergeCell ref="B57:K57"/>
    <mergeCell ref="B52:K52"/>
    <mergeCell ref="B46:K46"/>
    <mergeCell ref="B48:K48"/>
    <mergeCell ref="B49:K49"/>
    <mergeCell ref="B50:K50"/>
    <mergeCell ref="B51:K51"/>
    <mergeCell ref="N56:Q57"/>
    <mergeCell ref="C88:F88"/>
    <mergeCell ref="A67:M67"/>
    <mergeCell ref="A74:A75"/>
    <mergeCell ref="B76:E76"/>
    <mergeCell ref="F76:G76"/>
    <mergeCell ref="A63:A65"/>
    <mergeCell ref="B56:K56"/>
    <mergeCell ref="B64:K64"/>
    <mergeCell ref="B65:K65"/>
    <mergeCell ref="M57:M62"/>
    <mergeCell ref="B61:K61"/>
    <mergeCell ref="B62:K62"/>
    <mergeCell ref="B63:K63"/>
  </mergeCells>
  <dataValidations count="1">
    <dataValidation allowBlank="1" showInputMessage="1" showErrorMessage="1" prompt="Fill the total amout of arrears/ advances received in 2016-17&#10;" sqref="F76:G76"/>
  </dataValidation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sheetPr codeName="Sheet4"/>
  <dimension ref="A1:P67"/>
  <sheetViews>
    <sheetView workbookViewId="0">
      <selection activeCell="H28" sqref="H28"/>
    </sheetView>
  </sheetViews>
  <sheetFormatPr defaultColWidth="0" defaultRowHeight="15" zeroHeight="1"/>
  <cols>
    <col min="1" max="1" width="9.140625" style="5" customWidth="1"/>
    <col min="2" max="2" width="3.85546875" style="5" customWidth="1"/>
    <col min="3" max="7" width="9.140625" style="5" customWidth="1"/>
    <col min="8" max="8" width="15.28515625" style="5" customWidth="1"/>
    <col min="9" max="9" width="4.42578125" style="5" customWidth="1"/>
    <col min="10" max="10" width="14.140625" style="5" customWidth="1"/>
    <col min="11" max="12" width="0" style="5" hidden="1" customWidth="1"/>
    <col min="13" max="16" width="0" style="1" hidden="1" customWidth="1"/>
    <col min="17" max="16384" width="9.140625" style="1" hidden="1"/>
  </cols>
  <sheetData>
    <row r="1" spans="1:12" ht="15" customHeight="1">
      <c r="A1" s="255"/>
      <c r="B1" s="257" t="s">
        <v>312</v>
      </c>
      <c r="C1" s="257"/>
      <c r="D1" s="257"/>
      <c r="E1" s="257"/>
      <c r="F1" s="257"/>
      <c r="G1" s="257"/>
      <c r="H1" s="257"/>
      <c r="I1" s="257"/>
      <c r="J1" s="257"/>
      <c r="K1" s="87"/>
      <c r="L1" s="87"/>
    </row>
    <row r="2" spans="1:12">
      <c r="A2" s="255"/>
      <c r="B2" s="258" t="s">
        <v>64</v>
      </c>
      <c r="C2" s="258"/>
      <c r="D2" s="258"/>
      <c r="E2" s="258"/>
      <c r="F2" s="258"/>
      <c r="G2" s="258"/>
      <c r="H2" s="258"/>
      <c r="I2" s="258"/>
      <c r="J2" s="258"/>
      <c r="K2" s="35"/>
      <c r="L2" s="35"/>
    </row>
    <row r="3" spans="1:12" ht="12.95" customHeight="1">
      <c r="A3" s="255"/>
      <c r="B3" s="13"/>
      <c r="C3" s="13"/>
      <c r="D3" s="3"/>
      <c r="E3" s="3"/>
      <c r="F3" s="3"/>
      <c r="G3" s="3"/>
      <c r="H3" s="14" t="s">
        <v>109</v>
      </c>
      <c r="I3" s="13"/>
      <c r="J3" s="14" t="s">
        <v>48</v>
      </c>
      <c r="K3" s="3"/>
      <c r="L3" s="3"/>
    </row>
    <row r="4" spans="1:12" ht="12.95" customHeight="1">
      <c r="A4" s="255"/>
      <c r="B4" s="13" t="s">
        <v>65</v>
      </c>
      <c r="C4" s="13" t="s">
        <v>66</v>
      </c>
      <c r="D4" s="3"/>
      <c r="E4" s="3"/>
      <c r="F4" s="3"/>
      <c r="G4" s="3"/>
      <c r="H4" s="3"/>
      <c r="I4" s="3"/>
      <c r="J4" s="3"/>
      <c r="K4" s="3"/>
      <c r="L4" s="3"/>
    </row>
    <row r="5" spans="1:12" ht="12.95" customHeight="1">
      <c r="A5" s="255"/>
      <c r="B5" s="13"/>
      <c r="C5" s="3" t="s">
        <v>67</v>
      </c>
      <c r="D5" s="3"/>
      <c r="E5" s="3"/>
      <c r="F5" s="3"/>
      <c r="G5" s="3"/>
      <c r="H5" s="3"/>
      <c r="I5" s="3"/>
      <c r="J5" s="3">
        <f>Statement!L25</f>
        <v>784659</v>
      </c>
      <c r="K5" s="3"/>
      <c r="L5" s="3"/>
    </row>
    <row r="6" spans="1:12" ht="12.95" customHeight="1">
      <c r="A6" s="255"/>
      <c r="B6" s="13" t="s">
        <v>68</v>
      </c>
      <c r="C6" s="79" t="s">
        <v>69</v>
      </c>
      <c r="D6" s="3"/>
      <c r="E6" s="3"/>
      <c r="F6" s="3"/>
      <c r="G6" s="3"/>
      <c r="H6" s="3"/>
      <c r="I6" s="3"/>
      <c r="J6" s="3"/>
      <c r="K6" s="3"/>
      <c r="L6" s="3"/>
    </row>
    <row r="7" spans="1:12" ht="12.95" customHeight="1">
      <c r="A7" s="255"/>
      <c r="B7" s="3"/>
      <c r="C7" s="15" t="s">
        <v>70</v>
      </c>
      <c r="D7" s="3"/>
      <c r="E7" s="3"/>
      <c r="F7" s="3"/>
      <c r="G7" s="3"/>
      <c r="H7" s="116">
        <v>0</v>
      </c>
      <c r="I7" s="3"/>
      <c r="J7" s="3"/>
      <c r="K7" s="3"/>
      <c r="L7" s="3"/>
    </row>
    <row r="8" spans="1:12" ht="12.95" customHeight="1">
      <c r="A8" s="255"/>
      <c r="B8" s="3"/>
      <c r="C8" s="15" t="s">
        <v>71</v>
      </c>
      <c r="D8" s="3"/>
      <c r="E8" s="3"/>
      <c r="F8" s="3"/>
      <c r="G8" s="3"/>
      <c r="H8" s="3">
        <f>Statement!G25</f>
        <v>27664</v>
      </c>
      <c r="I8" s="3"/>
      <c r="J8" s="3"/>
      <c r="K8" s="3"/>
      <c r="L8" s="3"/>
    </row>
    <row r="9" spans="1:12" ht="12.95" customHeight="1">
      <c r="A9" s="255"/>
      <c r="B9" s="3"/>
      <c r="C9" s="15" t="s">
        <v>72</v>
      </c>
      <c r="D9" s="3"/>
      <c r="E9" s="3"/>
      <c r="F9" s="3"/>
      <c r="G9" s="3"/>
      <c r="H9" s="116">
        <v>0</v>
      </c>
      <c r="I9" s="3"/>
      <c r="J9" s="3"/>
      <c r="K9" s="3"/>
      <c r="L9" s="13"/>
    </row>
    <row r="10" spans="1:12" ht="12.95" customHeight="1">
      <c r="A10" s="255"/>
      <c r="B10" s="3"/>
      <c r="C10" s="15" t="s">
        <v>381</v>
      </c>
      <c r="D10" s="3"/>
      <c r="E10" s="3"/>
      <c r="F10" s="3"/>
      <c r="G10" s="3"/>
      <c r="H10" s="116">
        <f>1200*Introduction!D22</f>
        <v>2400</v>
      </c>
      <c r="I10" s="3"/>
      <c r="J10" s="3"/>
      <c r="K10" s="3"/>
      <c r="L10" s="13"/>
    </row>
    <row r="11" spans="1:12" ht="12.95" customHeight="1">
      <c r="A11" s="255"/>
      <c r="B11" s="3"/>
      <c r="C11" s="3"/>
      <c r="D11" s="3"/>
      <c r="E11" s="3"/>
      <c r="F11" s="3"/>
      <c r="G11" s="13" t="s">
        <v>49</v>
      </c>
      <c r="H11" s="16">
        <f>SUM(H7:H10)</f>
        <v>30064</v>
      </c>
      <c r="I11" s="3"/>
      <c r="J11" s="17">
        <f>H11</f>
        <v>30064</v>
      </c>
      <c r="K11" s="3"/>
      <c r="L11" s="13"/>
    </row>
    <row r="12" spans="1:12" ht="12.95" customHeight="1">
      <c r="A12" s="255"/>
      <c r="B12" s="13"/>
      <c r="C12" s="13"/>
      <c r="D12" s="3"/>
      <c r="E12" s="3"/>
      <c r="F12" s="3"/>
      <c r="G12" s="260" t="s">
        <v>110</v>
      </c>
      <c r="H12" s="260"/>
      <c r="I12" s="3"/>
      <c r="J12" s="3">
        <f>J5-J11</f>
        <v>754595</v>
      </c>
      <c r="K12" s="3"/>
      <c r="L12" s="3"/>
    </row>
    <row r="13" spans="1:12" ht="12.95" customHeight="1">
      <c r="A13" s="255"/>
      <c r="B13" s="13" t="s">
        <v>73</v>
      </c>
      <c r="C13" s="13" t="s">
        <v>74</v>
      </c>
      <c r="D13" s="3"/>
      <c r="E13" s="3"/>
      <c r="F13" s="3"/>
      <c r="G13" s="3"/>
      <c r="H13" s="3"/>
      <c r="I13" s="3"/>
      <c r="J13" s="116">
        <v>0</v>
      </c>
      <c r="K13" s="3"/>
      <c r="L13" s="13"/>
    </row>
    <row r="14" spans="1:12" ht="12.95" customHeight="1">
      <c r="A14" s="255"/>
      <c r="B14" s="13"/>
      <c r="C14" s="13"/>
      <c r="D14" s="3"/>
      <c r="E14" s="3"/>
      <c r="F14" s="3"/>
      <c r="G14" s="13" t="s">
        <v>49</v>
      </c>
      <c r="H14" s="3"/>
      <c r="I14" s="3"/>
      <c r="J14" s="4">
        <f>J12+J13</f>
        <v>754595</v>
      </c>
      <c r="K14" s="3"/>
      <c r="L14" s="3"/>
    </row>
    <row r="15" spans="1:12" ht="12.95" customHeight="1">
      <c r="A15" s="255"/>
      <c r="B15" s="13" t="s">
        <v>75</v>
      </c>
      <c r="C15" s="18" t="s">
        <v>76</v>
      </c>
      <c r="D15" s="3"/>
      <c r="E15" s="3"/>
      <c r="F15" s="3"/>
      <c r="G15" s="3"/>
      <c r="H15" s="3"/>
      <c r="I15" s="3"/>
      <c r="J15" s="3">
        <f>SUM(Deductions!M63:M65)</f>
        <v>0</v>
      </c>
      <c r="K15" s="3"/>
      <c r="L15" s="3"/>
    </row>
    <row r="16" spans="1:12" ht="12.95" customHeight="1">
      <c r="A16" s="255"/>
      <c r="B16" s="3"/>
      <c r="C16" s="3" t="s">
        <v>283</v>
      </c>
      <c r="D16" s="3"/>
      <c r="E16" s="3"/>
      <c r="F16" s="3"/>
      <c r="G16" s="3"/>
      <c r="H16" s="3"/>
      <c r="I16" s="3"/>
      <c r="J16" s="3"/>
      <c r="K16" s="3"/>
      <c r="L16" s="13"/>
    </row>
    <row r="17" spans="1:12" ht="12.95" customHeight="1">
      <c r="A17" s="255"/>
      <c r="B17" s="13"/>
      <c r="C17" s="13"/>
      <c r="D17" s="3"/>
      <c r="E17" s="3"/>
      <c r="F17" s="3"/>
      <c r="G17" s="13" t="s">
        <v>50</v>
      </c>
      <c r="H17" s="3"/>
      <c r="I17" s="3"/>
      <c r="J17" s="4">
        <f>J14-J15</f>
        <v>754595</v>
      </c>
      <c r="K17" s="3"/>
      <c r="L17" s="3"/>
    </row>
    <row r="18" spans="1:12" ht="12.95" customHeight="1">
      <c r="A18" s="255"/>
      <c r="B18" s="13" t="s">
        <v>77</v>
      </c>
      <c r="C18" s="13" t="s">
        <v>78</v>
      </c>
      <c r="D18" s="3"/>
      <c r="E18" s="3"/>
      <c r="F18" s="3"/>
      <c r="G18" s="3"/>
      <c r="H18" s="3"/>
      <c r="I18" s="3"/>
      <c r="J18" s="3">
        <f>Deductions!L50</f>
        <v>0</v>
      </c>
      <c r="K18" s="3"/>
      <c r="L18" s="3"/>
    </row>
    <row r="19" spans="1:12" ht="12.95" customHeight="1">
      <c r="A19" s="255"/>
      <c r="B19" s="13" t="s">
        <v>79</v>
      </c>
      <c r="C19" s="13" t="s">
        <v>51</v>
      </c>
      <c r="D19" s="3"/>
      <c r="E19" s="3"/>
      <c r="F19" s="3"/>
      <c r="G19" s="3"/>
      <c r="H19" s="3"/>
      <c r="I19" s="3"/>
      <c r="J19" s="4">
        <f>J17+J18</f>
        <v>754595</v>
      </c>
      <c r="K19" s="3"/>
      <c r="L19" s="3"/>
    </row>
    <row r="20" spans="1:12" ht="12.95" customHeight="1">
      <c r="A20" s="255"/>
      <c r="B20" s="3" t="s">
        <v>80</v>
      </c>
      <c r="C20" s="13" t="s">
        <v>81</v>
      </c>
      <c r="D20" s="3"/>
      <c r="E20" s="3"/>
      <c r="F20" s="3"/>
      <c r="G20" s="3"/>
      <c r="H20" s="3"/>
      <c r="I20" s="3"/>
      <c r="J20" s="3"/>
      <c r="K20" s="3"/>
      <c r="L20" s="3"/>
    </row>
    <row r="21" spans="1:12" ht="12.95" customHeight="1">
      <c r="A21" s="255"/>
      <c r="B21" s="3"/>
      <c r="C21" s="13" t="s">
        <v>292</v>
      </c>
      <c r="D21" s="3"/>
      <c r="E21" s="3"/>
      <c r="F21" s="3"/>
      <c r="G21" s="3"/>
      <c r="H21" s="66">
        <f>SUM(Deductions!L6, Deductions!L7)</f>
        <v>60000</v>
      </c>
      <c r="I21" s="3"/>
      <c r="J21" s="3"/>
      <c r="K21" s="3"/>
      <c r="L21" s="3"/>
    </row>
    <row r="22" spans="1:12" ht="12.95" customHeight="1">
      <c r="A22" s="255"/>
      <c r="B22" s="3"/>
      <c r="C22" s="13" t="s">
        <v>82</v>
      </c>
      <c r="D22" s="3"/>
      <c r="E22" s="3"/>
      <c r="F22" s="3"/>
      <c r="G22" s="3"/>
      <c r="H22" s="3">
        <f>Statement!O25</f>
        <v>360</v>
      </c>
      <c r="I22" s="3"/>
      <c r="J22" s="3"/>
      <c r="K22" s="3"/>
      <c r="L22" s="3"/>
    </row>
    <row r="23" spans="1:12" ht="12.95" customHeight="1">
      <c r="A23" s="255"/>
      <c r="B23" s="3"/>
      <c r="C23" s="13" t="s">
        <v>83</v>
      </c>
      <c r="D23" s="3"/>
      <c r="E23" s="3"/>
      <c r="F23" s="3"/>
      <c r="G23" s="3"/>
      <c r="H23" s="3">
        <f>Deductions!L10</f>
        <v>0</v>
      </c>
      <c r="I23" s="3"/>
      <c r="J23" s="3"/>
      <c r="K23" s="3"/>
      <c r="L23" s="3"/>
    </row>
    <row r="24" spans="1:12" ht="12.95" customHeight="1">
      <c r="A24" s="255"/>
      <c r="B24" s="3"/>
      <c r="C24" s="13" t="s">
        <v>84</v>
      </c>
      <c r="D24" s="19"/>
      <c r="E24" s="3"/>
      <c r="F24" s="3"/>
      <c r="G24" s="3"/>
      <c r="H24" s="3">
        <f>Deductions!L13</f>
        <v>0</v>
      </c>
      <c r="I24" s="3"/>
      <c r="J24" s="3"/>
      <c r="K24" s="3"/>
      <c r="L24" s="3"/>
    </row>
    <row r="25" spans="1:12" ht="12.95" customHeight="1">
      <c r="A25" s="255"/>
      <c r="B25" s="3"/>
      <c r="C25" s="13" t="s">
        <v>85</v>
      </c>
      <c r="D25" s="3"/>
      <c r="E25" s="3"/>
      <c r="F25" s="3"/>
      <c r="G25" s="3"/>
      <c r="H25" s="3">
        <f>Deductions!L12</f>
        <v>0</v>
      </c>
      <c r="I25" s="3"/>
      <c r="J25" s="3"/>
      <c r="K25" s="3"/>
      <c r="L25" s="3"/>
    </row>
    <row r="26" spans="1:12" ht="12.95" customHeight="1">
      <c r="A26" s="255"/>
      <c r="B26" s="3"/>
      <c r="C26" s="13" t="s">
        <v>86</v>
      </c>
      <c r="D26" s="13"/>
      <c r="E26" s="3"/>
      <c r="F26" s="3"/>
      <c r="G26" s="3"/>
      <c r="H26" s="3">
        <f>Deductions!L11</f>
        <v>0</v>
      </c>
      <c r="I26" s="3"/>
      <c r="J26" s="3"/>
      <c r="K26" s="3"/>
      <c r="L26" s="3"/>
    </row>
    <row r="27" spans="1:12" ht="12.95" customHeight="1">
      <c r="A27" s="255"/>
      <c r="B27" s="3"/>
      <c r="C27" s="13" t="s">
        <v>88</v>
      </c>
      <c r="D27" s="3"/>
      <c r="E27" s="3"/>
      <c r="F27" s="3"/>
      <c r="G27" s="3"/>
      <c r="H27" s="3">
        <f>Deductions!L9</f>
        <v>0</v>
      </c>
      <c r="I27" s="3"/>
      <c r="J27" s="3"/>
      <c r="K27" s="3"/>
      <c r="L27" s="3"/>
    </row>
    <row r="28" spans="1:12" ht="12.95" customHeight="1">
      <c r="A28" s="255"/>
      <c r="B28" s="3"/>
      <c r="C28" s="13" t="s">
        <v>87</v>
      </c>
      <c r="D28" s="3"/>
      <c r="E28" s="3"/>
      <c r="F28" s="3"/>
      <c r="G28" s="3"/>
      <c r="H28" s="116">
        <v>0</v>
      </c>
      <c r="I28" s="3"/>
      <c r="K28" s="3"/>
      <c r="L28" s="3"/>
    </row>
    <row r="29" spans="1:12" ht="12.95" customHeight="1">
      <c r="A29" s="255"/>
      <c r="B29" s="3"/>
      <c r="C29" s="20" t="s">
        <v>52</v>
      </c>
      <c r="D29" s="21"/>
      <c r="E29" s="21"/>
      <c r="F29" s="21"/>
      <c r="G29" s="21"/>
      <c r="H29" s="21"/>
      <c r="I29" s="21"/>
      <c r="J29" s="21"/>
      <c r="K29" s="21"/>
      <c r="L29" s="88"/>
    </row>
    <row r="30" spans="1:12" ht="12.95" customHeight="1">
      <c r="A30" s="255"/>
      <c r="B30" s="3"/>
      <c r="C30" s="22" t="s">
        <v>89</v>
      </c>
      <c r="D30" s="21"/>
      <c r="E30" s="23"/>
      <c r="F30" s="23"/>
      <c r="G30" s="23"/>
      <c r="H30" s="23"/>
      <c r="I30" s="23"/>
      <c r="J30" s="23"/>
      <c r="K30" s="82"/>
      <c r="L30" s="78"/>
    </row>
    <row r="31" spans="1:12" ht="12.95" customHeight="1">
      <c r="A31" s="255"/>
      <c r="B31" s="3"/>
      <c r="C31" s="22" t="s">
        <v>90</v>
      </c>
      <c r="D31" s="21"/>
      <c r="E31" s="24"/>
      <c r="F31" s="24"/>
      <c r="G31" s="24"/>
      <c r="H31" s="24"/>
      <c r="I31" s="24"/>
      <c r="J31" s="24"/>
      <c r="K31" s="82"/>
      <c r="L31" s="3"/>
    </row>
    <row r="32" spans="1:12" ht="12.95" customHeight="1">
      <c r="A32" s="255"/>
      <c r="B32" s="3"/>
      <c r="C32" s="13" t="s">
        <v>117</v>
      </c>
      <c r="D32" s="13"/>
      <c r="E32" s="3"/>
      <c r="F32" s="3"/>
      <c r="G32" s="3"/>
      <c r="H32" s="3">
        <f>Statement!P25</f>
        <v>0</v>
      </c>
      <c r="I32" s="3"/>
      <c r="J32" s="3"/>
      <c r="K32" s="3"/>
      <c r="L32" s="3"/>
    </row>
    <row r="33" spans="1:12" ht="12.95" customHeight="1">
      <c r="A33" s="255"/>
      <c r="B33" s="3"/>
      <c r="C33" s="13" t="s">
        <v>91</v>
      </c>
      <c r="D33" s="3"/>
      <c r="E33" s="3"/>
      <c r="F33" s="3"/>
      <c r="G33" s="3"/>
      <c r="H33" s="3">
        <f>SUM(Deductions!L14:L26)</f>
        <v>0</v>
      </c>
      <c r="I33" s="3"/>
      <c r="J33" s="3"/>
      <c r="K33" s="3"/>
      <c r="L33" s="3"/>
    </row>
    <row r="34" spans="1:12" ht="12.95" customHeight="1">
      <c r="A34" s="255"/>
      <c r="B34" s="3"/>
      <c r="C34" s="13"/>
      <c r="D34" s="3" t="s">
        <v>118</v>
      </c>
      <c r="E34" s="3"/>
      <c r="F34" s="3"/>
      <c r="G34" s="3"/>
      <c r="H34" s="4">
        <f>IF(SUM(H21:H33)&gt;150000, 150000, SUM(H21:H33))</f>
        <v>60360</v>
      </c>
      <c r="I34" s="3"/>
      <c r="J34" s="3"/>
      <c r="K34" s="3"/>
      <c r="L34" s="3"/>
    </row>
    <row r="35" spans="1:12" ht="12.95" customHeight="1">
      <c r="A35" s="255"/>
      <c r="B35" s="3"/>
      <c r="C35" s="13" t="s">
        <v>293</v>
      </c>
      <c r="D35" s="3"/>
      <c r="E35" s="3"/>
      <c r="F35" s="3"/>
      <c r="G35" s="3"/>
      <c r="H35" s="17">
        <f>Deductions!M29</f>
        <v>0</v>
      </c>
      <c r="I35" s="3"/>
      <c r="J35" s="3"/>
      <c r="K35" s="3"/>
      <c r="L35" s="3"/>
    </row>
    <row r="36" spans="1:12" ht="12.95" customHeight="1">
      <c r="A36" s="255"/>
      <c r="B36" s="3" t="s">
        <v>92</v>
      </c>
      <c r="C36" s="13" t="s">
        <v>223</v>
      </c>
      <c r="D36" s="3"/>
      <c r="E36" s="3"/>
      <c r="F36" s="3"/>
      <c r="G36" s="3"/>
      <c r="H36" s="3"/>
      <c r="I36" s="3"/>
      <c r="J36" s="3"/>
      <c r="K36" s="3"/>
      <c r="L36" s="3"/>
    </row>
    <row r="37" spans="1:12" ht="12.95" customHeight="1">
      <c r="A37" s="255"/>
      <c r="B37" s="3"/>
      <c r="C37" s="3" t="s">
        <v>294</v>
      </c>
      <c r="D37" s="3"/>
      <c r="E37" s="3"/>
      <c r="F37" s="3"/>
      <c r="G37" s="3"/>
      <c r="H37" s="3">
        <f>Deductions!M34</f>
        <v>0</v>
      </c>
      <c r="I37" s="3"/>
      <c r="J37" s="3"/>
      <c r="K37" s="3"/>
      <c r="L37" s="3"/>
    </row>
    <row r="38" spans="1:12" ht="12.95" customHeight="1">
      <c r="A38" s="255"/>
      <c r="B38" s="13"/>
      <c r="C38" s="3" t="s">
        <v>295</v>
      </c>
      <c r="D38" s="3"/>
      <c r="E38" s="3"/>
      <c r="F38" s="3"/>
      <c r="G38" s="3"/>
      <c r="H38" s="3">
        <f>SUM(Deductions!M35:M53)</f>
        <v>22046</v>
      </c>
      <c r="I38" s="3"/>
      <c r="J38" s="3">
        <f>J19-H34-H37-H38</f>
        <v>672189</v>
      </c>
      <c r="K38" s="3"/>
      <c r="L38" s="3"/>
    </row>
    <row r="39" spans="1:12" ht="12.95" customHeight="1">
      <c r="A39" s="255"/>
      <c r="B39" s="13" t="s">
        <v>93</v>
      </c>
      <c r="C39" s="13" t="s">
        <v>94</v>
      </c>
      <c r="D39" s="13"/>
      <c r="E39" s="13"/>
      <c r="F39" s="13"/>
      <c r="G39" s="13"/>
      <c r="H39" s="77"/>
      <c r="I39" s="13"/>
      <c r="J39" s="25">
        <f>MROUND(J38, 10)</f>
        <v>672190</v>
      </c>
      <c r="K39" s="13"/>
      <c r="L39" s="13"/>
    </row>
    <row r="40" spans="1:12" ht="12.95" customHeight="1">
      <c r="A40" s="255"/>
      <c r="B40" s="3" t="s">
        <v>95</v>
      </c>
      <c r="C40" s="13" t="s">
        <v>53</v>
      </c>
      <c r="D40" s="3"/>
      <c r="E40" s="3"/>
      <c r="F40" s="13" t="s">
        <v>54</v>
      </c>
      <c r="G40" s="3"/>
      <c r="H40" s="77" t="s">
        <v>55</v>
      </c>
      <c r="I40" s="3"/>
      <c r="J40" s="3"/>
      <c r="K40" s="3"/>
      <c r="L40" s="3"/>
    </row>
    <row r="41" spans="1:12" ht="12.95" customHeight="1">
      <c r="A41" s="255"/>
      <c r="B41" s="3"/>
      <c r="C41" s="3" t="s">
        <v>96</v>
      </c>
      <c r="D41" s="3"/>
      <c r="E41" s="3"/>
      <c r="F41" s="3" t="s">
        <v>111</v>
      </c>
      <c r="G41" s="3"/>
      <c r="H41" s="26">
        <v>0</v>
      </c>
      <c r="I41" s="3"/>
      <c r="J41" s="3"/>
      <c r="K41" s="3"/>
      <c r="L41" s="3"/>
    </row>
    <row r="42" spans="1:12" ht="12.95" customHeight="1">
      <c r="A42" s="255"/>
      <c r="B42" s="3"/>
      <c r="C42" s="3" t="s">
        <v>97</v>
      </c>
      <c r="D42" s="3"/>
      <c r="E42" s="3"/>
      <c r="F42" s="27">
        <v>0.1</v>
      </c>
      <c r="G42" s="3"/>
      <c r="H42" s="26">
        <f>IF(J39&lt;250001, 0, IF(J39&lt;500001, 0.1*(J39-250000), 25000))</f>
        <v>25000</v>
      </c>
      <c r="I42" s="3"/>
      <c r="J42" s="3"/>
      <c r="K42" s="3"/>
      <c r="L42" s="3"/>
    </row>
    <row r="43" spans="1:12" ht="12.95" customHeight="1">
      <c r="A43" s="255"/>
      <c r="B43" s="3"/>
      <c r="C43" s="3" t="s">
        <v>98</v>
      </c>
      <c r="D43" s="3"/>
      <c r="E43" s="3"/>
      <c r="F43" s="27">
        <v>0.2</v>
      </c>
      <c r="G43" s="3"/>
      <c r="H43" s="26">
        <f>IF(J39&lt;500001, 0, IF(J39&lt;1000001, 0.2*(J39-500000), 100000))</f>
        <v>34438</v>
      </c>
      <c r="I43" s="3"/>
      <c r="J43" s="3"/>
      <c r="K43" s="3"/>
      <c r="L43" s="3"/>
    </row>
    <row r="44" spans="1:12" ht="12.95" customHeight="1">
      <c r="A44" s="255"/>
      <c r="B44" s="3"/>
      <c r="C44" s="3" t="s">
        <v>116</v>
      </c>
      <c r="D44" s="3"/>
      <c r="E44" s="3"/>
      <c r="F44" s="27">
        <v>0.3</v>
      </c>
      <c r="G44" s="3"/>
      <c r="H44" s="26">
        <f>IF(J39&lt;1000001, 0, 0.3*(J39-1000000))</f>
        <v>0</v>
      </c>
      <c r="I44" s="3"/>
      <c r="J44" s="3"/>
      <c r="K44" s="3"/>
      <c r="L44" s="3"/>
    </row>
    <row r="45" spans="1:12" ht="12.95" customHeight="1">
      <c r="A45" s="255"/>
      <c r="B45" s="3"/>
      <c r="C45" s="13"/>
      <c r="D45" s="3"/>
      <c r="E45" s="256" t="s">
        <v>112</v>
      </c>
      <c r="F45" s="256"/>
      <c r="G45" s="256"/>
      <c r="H45" s="28">
        <f>SUM(H41:H44)</f>
        <v>59438</v>
      </c>
      <c r="I45" s="3"/>
      <c r="J45" s="3"/>
      <c r="K45" s="3"/>
      <c r="L45" s="13"/>
    </row>
    <row r="46" spans="1:12" ht="12.95" customHeight="1">
      <c r="A46" s="255"/>
      <c r="B46" s="3" t="s">
        <v>99</v>
      </c>
      <c r="C46" s="29" t="s">
        <v>56</v>
      </c>
      <c r="D46" s="30"/>
      <c r="E46" s="30"/>
      <c r="F46" s="30"/>
      <c r="G46" s="30"/>
      <c r="H46" s="30"/>
      <c r="I46" s="30"/>
      <c r="J46" s="30"/>
      <c r="K46" s="3"/>
      <c r="L46" s="13"/>
    </row>
    <row r="47" spans="1:12" ht="12.95" customHeight="1">
      <c r="A47" s="255"/>
      <c r="B47" s="3"/>
      <c r="C47" s="29" t="s">
        <v>57</v>
      </c>
      <c r="D47" s="3"/>
      <c r="E47" s="3"/>
      <c r="F47" s="3"/>
      <c r="G47" s="3"/>
      <c r="H47" s="3">
        <f>IF(J39&lt;500000, 5000, 0)</f>
        <v>0</v>
      </c>
      <c r="I47" s="3"/>
      <c r="J47" s="3"/>
      <c r="K47" s="3"/>
      <c r="L47" s="13"/>
    </row>
    <row r="48" spans="1:12" ht="12.95" customHeight="1">
      <c r="A48" s="255"/>
      <c r="B48" s="3"/>
      <c r="C48" s="29"/>
      <c r="D48" s="3"/>
      <c r="E48" s="256" t="s">
        <v>50</v>
      </c>
      <c r="F48" s="256"/>
      <c r="G48" s="256"/>
      <c r="H48" s="16">
        <f>IF(H45&gt;2000, H45-H47, 0)</f>
        <v>59438</v>
      </c>
      <c r="I48" s="3"/>
      <c r="J48" s="17">
        <f>H48</f>
        <v>59438</v>
      </c>
      <c r="K48" s="3"/>
      <c r="L48" s="13"/>
    </row>
    <row r="49" spans="1:12" ht="12.95" customHeight="1">
      <c r="A49" s="255"/>
      <c r="B49" s="13" t="s">
        <v>100</v>
      </c>
      <c r="C49" s="29" t="s">
        <v>58</v>
      </c>
      <c r="D49" s="3"/>
      <c r="E49" s="3"/>
      <c r="F49" s="3"/>
      <c r="G49" s="3"/>
      <c r="H49" s="3"/>
      <c r="I49" s="3"/>
      <c r="J49" s="3">
        <f>MROUND(J48*0.03, 1)</f>
        <v>1783</v>
      </c>
      <c r="K49" s="3"/>
      <c r="L49" s="3"/>
    </row>
    <row r="50" spans="1:12" ht="12.95" customHeight="1">
      <c r="A50" s="255"/>
      <c r="B50" s="13" t="s">
        <v>101</v>
      </c>
      <c r="C50" s="31" t="s">
        <v>104</v>
      </c>
      <c r="D50" s="3"/>
      <c r="E50" s="3"/>
      <c r="F50" s="3"/>
      <c r="G50" s="3"/>
      <c r="H50" s="3"/>
      <c r="I50" s="3"/>
      <c r="J50" s="3">
        <f>J48+J49</f>
        <v>61221</v>
      </c>
      <c r="K50" s="3"/>
      <c r="L50" s="89"/>
    </row>
    <row r="51" spans="1:12" ht="12.95" customHeight="1">
      <c r="A51" s="255"/>
      <c r="B51" s="13" t="s">
        <v>102</v>
      </c>
      <c r="C51" s="31" t="s">
        <v>342</v>
      </c>
      <c r="D51" s="3"/>
      <c r="E51" s="3"/>
      <c r="F51" s="3"/>
      <c r="G51" s="3"/>
      <c r="H51" s="3"/>
      <c r="I51" s="3"/>
      <c r="J51" s="3">
        <v>0</v>
      </c>
      <c r="K51" s="3"/>
      <c r="L51" s="89"/>
    </row>
    <row r="52" spans="1:12" ht="12.95" customHeight="1">
      <c r="A52" s="255"/>
      <c r="B52" s="13" t="s">
        <v>103</v>
      </c>
      <c r="C52" s="31" t="s">
        <v>344</v>
      </c>
      <c r="D52" s="3"/>
      <c r="E52" s="3"/>
      <c r="F52" s="3"/>
      <c r="G52" s="3"/>
      <c r="H52" s="3"/>
      <c r="I52" s="3"/>
      <c r="J52" s="4">
        <f>J50-J51</f>
        <v>61221</v>
      </c>
      <c r="K52" s="3"/>
      <c r="L52" s="89"/>
    </row>
    <row r="53" spans="1:12" ht="12.95" customHeight="1">
      <c r="A53" s="255"/>
      <c r="B53" s="13" t="s">
        <v>103</v>
      </c>
      <c r="C53" s="13" t="s">
        <v>105</v>
      </c>
      <c r="D53" s="3"/>
      <c r="E53" s="3"/>
      <c r="F53" s="3"/>
      <c r="G53" s="3"/>
      <c r="H53" s="3"/>
      <c r="I53" s="3"/>
      <c r="J53" s="3">
        <f>Statement!T25</f>
        <v>16467</v>
      </c>
      <c r="K53" s="3"/>
      <c r="L53" s="3"/>
    </row>
    <row r="54" spans="1:12" ht="12.95" customHeight="1">
      <c r="A54" s="255"/>
      <c r="B54" s="13" t="s">
        <v>341</v>
      </c>
      <c r="C54" s="31" t="s">
        <v>106</v>
      </c>
      <c r="D54" s="3"/>
      <c r="E54" s="3"/>
      <c r="F54" s="3"/>
      <c r="G54" s="3"/>
      <c r="H54" s="3"/>
      <c r="I54" s="3"/>
      <c r="J54" s="16">
        <f>IF(J52&gt;J53, J52-J53, 0)</f>
        <v>44754</v>
      </c>
      <c r="K54" s="3"/>
      <c r="L54" s="3"/>
    </row>
    <row r="55" spans="1:12" ht="12.95" customHeight="1">
      <c r="A55" s="255"/>
      <c r="B55" s="3"/>
      <c r="C55" s="32"/>
      <c r="D55" s="32"/>
      <c r="E55" s="32"/>
      <c r="F55" s="32"/>
      <c r="G55" s="32"/>
      <c r="H55" s="32"/>
      <c r="I55" s="32"/>
      <c r="J55" s="32"/>
      <c r="K55" s="32"/>
      <c r="L55" s="3"/>
    </row>
    <row r="56" spans="1:12" ht="12.95" customHeight="1">
      <c r="A56" s="255"/>
      <c r="B56" s="3"/>
      <c r="C56" s="259" t="s">
        <v>115</v>
      </c>
      <c r="D56" s="259"/>
      <c r="E56" s="259"/>
      <c r="F56" s="259"/>
      <c r="G56" s="259"/>
      <c r="H56" s="259"/>
      <c r="I56" s="259"/>
      <c r="J56" s="259"/>
      <c r="K56" s="33"/>
      <c r="L56" s="33"/>
    </row>
    <row r="57" spans="1:12" ht="12.95" customHeight="1">
      <c r="A57" s="255"/>
      <c r="B57" s="3"/>
      <c r="C57" s="33"/>
      <c r="D57" s="33"/>
      <c r="E57" s="33"/>
      <c r="F57" s="33"/>
      <c r="G57" s="33"/>
      <c r="H57" s="33"/>
      <c r="I57" s="33"/>
      <c r="J57" s="33"/>
      <c r="K57" s="33"/>
      <c r="L57" s="33"/>
    </row>
    <row r="58" spans="1:12" ht="12.95" customHeight="1">
      <c r="A58" s="255"/>
      <c r="B58" s="13"/>
      <c r="C58" s="3" t="s">
        <v>108</v>
      </c>
      <c r="D58" s="261" t="str">
        <f>Introduction!D14</f>
        <v xml:space="preserve">GSSS XYZ </v>
      </c>
      <c r="E58" s="261"/>
      <c r="F58" s="261"/>
      <c r="G58" s="261"/>
      <c r="H58" s="261"/>
      <c r="I58" s="3"/>
      <c r="J58" s="34" t="s">
        <v>35</v>
      </c>
      <c r="K58" s="3"/>
      <c r="L58" s="3"/>
    </row>
    <row r="59" spans="1:12" ht="12.75" customHeight="1">
      <c r="A59" s="255"/>
      <c r="B59" s="29"/>
      <c r="C59" s="35" t="s">
        <v>107</v>
      </c>
      <c r="D59" s="36">
        <f ca="1">NOW()</f>
        <v>43159.849188078704</v>
      </c>
      <c r="E59" s="37"/>
      <c r="F59" s="38" t="s">
        <v>59</v>
      </c>
      <c r="G59" s="29"/>
      <c r="H59" s="38" t="s">
        <v>60</v>
      </c>
      <c r="I59" s="29"/>
      <c r="J59" s="29"/>
      <c r="K59" s="29"/>
      <c r="L59" s="3"/>
    </row>
    <row r="60" spans="1:12" ht="12.95" customHeight="1">
      <c r="A60" s="255"/>
      <c r="B60" s="3"/>
      <c r="C60" s="3"/>
      <c r="D60" s="3"/>
      <c r="E60" s="3"/>
      <c r="F60" s="39"/>
      <c r="G60" s="3"/>
      <c r="H60" s="39"/>
      <c r="I60" s="3"/>
      <c r="J60" s="3"/>
      <c r="K60" s="3"/>
      <c r="L60" s="3"/>
    </row>
    <row r="61" spans="1:12" ht="12.95" hidden="1" customHeight="1">
      <c r="A61"/>
      <c r="B61"/>
      <c r="C61"/>
      <c r="D61"/>
      <c r="E61"/>
      <c r="F61"/>
      <c r="G61"/>
      <c r="H61"/>
      <c r="I61"/>
      <c r="J61"/>
      <c r="K61" s="40"/>
      <c r="L61" s="40"/>
    </row>
    <row r="62" spans="1:12" ht="12.95" hidden="1" customHeight="1">
      <c r="A62"/>
      <c r="B62"/>
      <c r="C62"/>
      <c r="D62"/>
      <c r="E62"/>
      <c r="F62"/>
      <c r="G62"/>
      <c r="H62"/>
      <c r="I62"/>
      <c r="J62"/>
      <c r="K62" s="40"/>
      <c r="L62" s="41"/>
    </row>
    <row r="63" spans="1:12" ht="12.95" hidden="1" customHeight="1">
      <c r="A63"/>
      <c r="B63"/>
      <c r="C63"/>
      <c r="D63"/>
      <c r="E63"/>
      <c r="F63"/>
      <c r="G63"/>
      <c r="H63"/>
      <c r="I63"/>
      <c r="J63"/>
      <c r="K63" s="43"/>
      <c r="L63" s="42"/>
    </row>
    <row r="64" spans="1:12" hidden="1">
      <c r="A64"/>
      <c r="B64"/>
      <c r="C64"/>
      <c r="D64"/>
      <c r="E64"/>
      <c r="F64"/>
      <c r="G64"/>
      <c r="H64"/>
      <c r="I64"/>
      <c r="J64"/>
      <c r="K64" s="42"/>
      <c r="L64" s="42"/>
    </row>
    <row r="65" spans="1:12" hidden="1">
      <c r="A65"/>
      <c r="B65"/>
      <c r="C65"/>
      <c r="D65"/>
      <c r="E65"/>
      <c r="F65"/>
      <c r="G65"/>
      <c r="H65"/>
      <c r="I65"/>
      <c r="J65"/>
      <c r="K65" s="90"/>
      <c r="L65" s="90"/>
    </row>
    <row r="66" spans="1:12" hidden="1">
      <c r="A66"/>
      <c r="B66"/>
      <c r="C66"/>
      <c r="D66"/>
      <c r="E66"/>
      <c r="F66"/>
      <c r="G66"/>
      <c r="H66"/>
      <c r="I66"/>
      <c r="J66"/>
      <c r="K66" s="90"/>
      <c r="L66" s="90"/>
    </row>
    <row r="67" spans="1:12" hidden="1">
      <c r="A67"/>
      <c r="B67"/>
      <c r="C67"/>
      <c r="D67"/>
      <c r="E67"/>
      <c r="F67"/>
      <c r="G67"/>
      <c r="H67"/>
      <c r="I67"/>
      <c r="J67"/>
    </row>
  </sheetData>
  <sheetProtection password="C4BE" sheet="1" objects="1" scenarios="1" selectLockedCells="1"/>
  <mergeCells count="8">
    <mergeCell ref="A1:A60"/>
    <mergeCell ref="E48:G48"/>
    <mergeCell ref="B1:J1"/>
    <mergeCell ref="B2:J2"/>
    <mergeCell ref="C56:J56"/>
    <mergeCell ref="G12:H12"/>
    <mergeCell ref="E45:G45"/>
    <mergeCell ref="D58:H58"/>
  </mergeCells>
  <pageMargins left="0.25" right="0.25" top="0.55000000000000004" bottom="0.36"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sheetPr codeName="Sheet5"/>
  <dimension ref="A1:M98"/>
  <sheetViews>
    <sheetView workbookViewId="0">
      <selection activeCell="C19" sqref="C19:F19"/>
    </sheetView>
  </sheetViews>
  <sheetFormatPr defaultColWidth="0" defaultRowHeight="15"/>
  <cols>
    <col min="1" max="1" width="1.42578125" style="1" customWidth="1"/>
    <col min="2" max="2" width="9.140625" style="1" customWidth="1"/>
    <col min="3" max="3" width="9.85546875" style="1" customWidth="1"/>
    <col min="4" max="4" width="7.42578125" style="1" customWidth="1"/>
    <col min="5" max="5" width="9.140625" style="1" customWidth="1"/>
    <col min="6" max="6" width="6.42578125" style="1" customWidth="1"/>
    <col min="7" max="7" width="6" style="1" customWidth="1"/>
    <col min="8" max="8" width="6.5703125" style="1" customWidth="1"/>
    <col min="9" max="9" width="9" style="1" customWidth="1"/>
    <col min="10" max="10" width="8.7109375" style="1" customWidth="1"/>
    <col min="11" max="11" width="8.28515625" style="1" customWidth="1"/>
    <col min="12" max="12" width="9.7109375" style="1" customWidth="1"/>
    <col min="13" max="13" width="9.140625" style="1" customWidth="1"/>
    <col min="14" max="16384" width="9.140625" style="1" hidden="1"/>
  </cols>
  <sheetData>
    <row r="1" spans="2:12" ht="17.25">
      <c r="B1" s="284" t="s">
        <v>125</v>
      </c>
      <c r="C1" s="284"/>
      <c r="D1" s="284"/>
      <c r="E1" s="284"/>
      <c r="F1" s="284"/>
      <c r="G1" s="284"/>
      <c r="H1" s="284"/>
      <c r="I1" s="284"/>
      <c r="J1" s="284"/>
      <c r="K1" s="284"/>
      <c r="L1" s="284"/>
    </row>
    <row r="2" spans="2:12" ht="17.25">
      <c r="B2" s="92"/>
      <c r="C2" s="92"/>
      <c r="D2" s="92"/>
      <c r="E2" s="92"/>
      <c r="F2" s="92"/>
      <c r="G2" s="92"/>
      <c r="H2" s="92"/>
      <c r="I2" s="92"/>
      <c r="J2" s="92"/>
      <c r="K2" s="92"/>
      <c r="L2" s="92"/>
    </row>
    <row r="3" spans="2:12" ht="15.75">
      <c r="B3" s="267" t="s">
        <v>126</v>
      </c>
      <c r="C3" s="267"/>
      <c r="D3" s="267"/>
      <c r="E3" s="267"/>
      <c r="F3" s="267"/>
      <c r="G3" s="267"/>
      <c r="H3" s="267"/>
      <c r="I3" s="267"/>
      <c r="J3" s="267"/>
      <c r="K3" s="267"/>
      <c r="L3" s="267"/>
    </row>
    <row r="4" spans="2:12">
      <c r="B4" s="283" t="s">
        <v>120</v>
      </c>
      <c r="C4" s="283"/>
      <c r="D4" s="283"/>
      <c r="E4" s="283"/>
      <c r="F4" s="283"/>
      <c r="G4" s="283"/>
      <c r="H4" s="283"/>
      <c r="I4" s="283"/>
      <c r="J4" s="283"/>
      <c r="K4" s="283"/>
      <c r="L4" s="283"/>
    </row>
    <row r="5" spans="2:12">
      <c r="B5" s="91"/>
      <c r="C5" s="91"/>
      <c r="D5" s="91"/>
      <c r="E5" s="91"/>
      <c r="F5" s="91"/>
      <c r="G5" s="91"/>
      <c r="H5" s="91"/>
      <c r="I5" s="91"/>
      <c r="J5" s="91"/>
      <c r="K5" s="91"/>
      <c r="L5" s="91"/>
    </row>
    <row r="6" spans="2:12">
      <c r="B6" s="279" t="s">
        <v>121</v>
      </c>
      <c r="C6" s="279"/>
      <c r="D6" s="279"/>
      <c r="E6" s="279"/>
      <c r="F6" s="279"/>
      <c r="G6" s="279"/>
      <c r="H6" s="285" t="s">
        <v>197</v>
      </c>
      <c r="I6" s="286"/>
      <c r="J6" s="286"/>
      <c r="K6" s="286"/>
      <c r="L6" s="286"/>
    </row>
    <row r="7" spans="2:12">
      <c r="B7" s="287" t="str">
        <f>Introduction!C27</f>
        <v>Shashi Parkash</v>
      </c>
      <c r="C7" s="288"/>
      <c r="D7" s="288"/>
      <c r="E7" s="288"/>
      <c r="F7" s="288"/>
      <c r="G7" s="288"/>
      <c r="H7" s="292" t="str">
        <f>Introduction!D11</f>
        <v>Ramesh Kumar</v>
      </c>
      <c r="I7" s="293"/>
      <c r="J7" s="293"/>
      <c r="K7" s="293"/>
      <c r="L7" s="294"/>
    </row>
    <row r="8" spans="2:12">
      <c r="B8" s="287" t="str">
        <f>Introduction!C28</f>
        <v>Principal</v>
      </c>
      <c r="C8" s="288"/>
      <c r="D8" s="288"/>
      <c r="E8" s="288"/>
      <c r="F8" s="288"/>
      <c r="G8" s="288"/>
      <c r="H8" s="117" t="str">
        <f>Introduction!D12</f>
        <v>Lecturer in Mathematics</v>
      </c>
      <c r="I8" s="6"/>
      <c r="J8" s="6"/>
      <c r="K8" s="6"/>
      <c r="L8" s="118"/>
    </row>
    <row r="9" spans="2:12">
      <c r="B9" s="289" t="str">
        <f>Introduction!C29</f>
        <v>GSSS Dhingsara</v>
      </c>
      <c r="C9" s="290"/>
      <c r="D9" s="290"/>
      <c r="E9" s="290"/>
      <c r="F9" s="290"/>
      <c r="G9" s="291"/>
      <c r="H9" s="262" t="str">
        <f>Introduction!D14</f>
        <v xml:space="preserve">GSSS XYZ </v>
      </c>
      <c r="I9" s="263"/>
      <c r="J9" s="263"/>
      <c r="K9" s="263"/>
      <c r="L9" s="264"/>
    </row>
    <row r="10" spans="2:12">
      <c r="B10" s="295" t="s">
        <v>122</v>
      </c>
      <c r="C10" s="295"/>
      <c r="D10" s="295"/>
      <c r="E10" s="295" t="s">
        <v>123</v>
      </c>
      <c r="F10" s="295"/>
      <c r="G10" s="295"/>
      <c r="H10" s="279" t="s">
        <v>124</v>
      </c>
      <c r="I10" s="279"/>
      <c r="J10" s="279"/>
      <c r="K10" s="279"/>
      <c r="L10" s="279"/>
    </row>
    <row r="11" spans="2:12">
      <c r="B11" s="268" t="str">
        <f>Introduction!C30</f>
        <v>AAAAA55A</v>
      </c>
      <c r="C11" s="268"/>
      <c r="D11" s="268"/>
      <c r="E11" s="268" t="str">
        <f>Introduction!C31</f>
        <v>BSEPK5658K</v>
      </c>
      <c r="F11" s="268"/>
      <c r="G11" s="268"/>
      <c r="H11" s="268" t="str">
        <f>Introduction!D15</f>
        <v>ABCDE1234F</v>
      </c>
      <c r="I11" s="268"/>
      <c r="J11" s="268"/>
      <c r="K11" s="268"/>
      <c r="L11" s="268"/>
    </row>
    <row r="12" spans="2:12">
      <c r="B12" s="270" t="s">
        <v>127</v>
      </c>
      <c r="C12" s="271"/>
      <c r="D12" s="271"/>
      <c r="E12" s="271"/>
      <c r="F12" s="271"/>
      <c r="G12" s="272"/>
      <c r="H12" s="279" t="s">
        <v>131</v>
      </c>
      <c r="I12" s="279"/>
      <c r="J12" s="279"/>
      <c r="K12" s="279" t="s">
        <v>132</v>
      </c>
      <c r="L12" s="279"/>
    </row>
    <row r="13" spans="2:12">
      <c r="B13" s="273" t="s">
        <v>128</v>
      </c>
      <c r="C13" s="274"/>
      <c r="D13" s="274"/>
      <c r="E13" s="274"/>
      <c r="F13" s="274"/>
      <c r="G13" s="275"/>
      <c r="H13" s="282" t="s">
        <v>302</v>
      </c>
      <c r="I13" s="282"/>
      <c r="J13" s="282"/>
      <c r="K13" s="46" t="s">
        <v>133</v>
      </c>
      <c r="L13" s="46" t="s">
        <v>134</v>
      </c>
    </row>
    <row r="14" spans="2:12">
      <c r="B14" s="273" t="s">
        <v>129</v>
      </c>
      <c r="C14" s="274"/>
      <c r="D14" s="274"/>
      <c r="E14" s="274"/>
      <c r="F14" s="274"/>
      <c r="G14" s="275"/>
      <c r="H14" s="282"/>
      <c r="I14" s="282"/>
      <c r="J14" s="282"/>
      <c r="K14" s="280">
        <v>42461</v>
      </c>
      <c r="L14" s="280">
        <v>42825</v>
      </c>
    </row>
    <row r="15" spans="2:12">
      <c r="B15" s="276" t="s">
        <v>130</v>
      </c>
      <c r="C15" s="277"/>
      <c r="D15" s="277"/>
      <c r="E15" s="277"/>
      <c r="F15" s="277"/>
      <c r="G15" s="278"/>
      <c r="H15" s="282"/>
      <c r="I15" s="282"/>
      <c r="J15" s="282"/>
      <c r="K15" s="281"/>
      <c r="L15" s="281"/>
    </row>
    <row r="16" spans="2:12">
      <c r="B16" s="47"/>
      <c r="C16" s="47"/>
      <c r="D16" s="47"/>
      <c r="E16" s="47"/>
      <c r="F16" s="47"/>
      <c r="G16" s="47"/>
      <c r="H16" s="44"/>
      <c r="I16" s="44"/>
      <c r="J16" s="44"/>
      <c r="K16" s="44"/>
      <c r="L16" s="44"/>
    </row>
    <row r="17" spans="2:12">
      <c r="B17" s="279" t="s">
        <v>136</v>
      </c>
      <c r="C17" s="279"/>
      <c r="D17" s="279"/>
      <c r="E17" s="279"/>
      <c r="F17" s="279"/>
      <c r="G17" s="279"/>
      <c r="H17" s="279"/>
      <c r="I17" s="279"/>
      <c r="J17" s="279"/>
      <c r="K17" s="279"/>
      <c r="L17" s="279"/>
    </row>
    <row r="18" spans="2:12" ht="45.75" customHeight="1">
      <c r="B18" s="46" t="s">
        <v>135</v>
      </c>
      <c r="C18" s="265" t="s">
        <v>137</v>
      </c>
      <c r="D18" s="265"/>
      <c r="E18" s="265"/>
      <c r="F18" s="265"/>
      <c r="G18" s="266" t="s">
        <v>138</v>
      </c>
      <c r="H18" s="266"/>
      <c r="I18" s="266"/>
      <c r="J18" s="265" t="s">
        <v>139</v>
      </c>
      <c r="K18" s="265"/>
      <c r="L18" s="265"/>
    </row>
    <row r="19" spans="2:12">
      <c r="B19" s="46" t="s">
        <v>140</v>
      </c>
      <c r="C19" s="269"/>
      <c r="D19" s="269"/>
      <c r="E19" s="269"/>
      <c r="F19" s="269"/>
      <c r="G19" s="269"/>
      <c r="H19" s="269"/>
      <c r="I19" s="269"/>
      <c r="J19" s="269"/>
      <c r="K19" s="269"/>
      <c r="L19" s="269"/>
    </row>
    <row r="20" spans="2:12">
      <c r="B20" s="46" t="s">
        <v>141</v>
      </c>
      <c r="C20" s="269"/>
      <c r="D20" s="269"/>
      <c r="E20" s="269"/>
      <c r="F20" s="269"/>
      <c r="G20" s="269"/>
      <c r="H20" s="269"/>
      <c r="I20" s="269"/>
      <c r="J20" s="269"/>
      <c r="K20" s="269"/>
      <c r="L20" s="269"/>
    </row>
    <row r="21" spans="2:12">
      <c r="B21" s="46" t="s">
        <v>142</v>
      </c>
      <c r="C21" s="269"/>
      <c r="D21" s="269"/>
      <c r="E21" s="269"/>
      <c r="F21" s="269"/>
      <c r="G21" s="269"/>
      <c r="H21" s="269"/>
      <c r="I21" s="269"/>
      <c r="J21" s="269"/>
      <c r="K21" s="269"/>
      <c r="L21" s="269"/>
    </row>
    <row r="22" spans="2:12">
      <c r="B22" s="46" t="s">
        <v>143</v>
      </c>
      <c r="C22" s="269"/>
      <c r="D22" s="269"/>
      <c r="E22" s="269"/>
      <c r="F22" s="269"/>
      <c r="G22" s="269"/>
      <c r="H22" s="269"/>
      <c r="I22" s="269"/>
      <c r="J22" s="269"/>
      <c r="K22" s="269"/>
      <c r="L22" s="269"/>
    </row>
    <row r="23" spans="2:12">
      <c r="C23" s="44"/>
      <c r="D23" s="44"/>
      <c r="E23" s="44"/>
      <c r="F23" s="44"/>
      <c r="G23" s="44"/>
      <c r="H23" s="44"/>
      <c r="I23" s="44"/>
      <c r="J23" s="44"/>
      <c r="K23" s="44"/>
      <c r="L23" s="44"/>
    </row>
    <row r="24" spans="2:12" ht="15.75">
      <c r="B24" s="267" t="s">
        <v>144</v>
      </c>
      <c r="C24" s="267"/>
      <c r="D24" s="267"/>
      <c r="E24" s="267"/>
      <c r="F24" s="267"/>
      <c r="G24" s="267"/>
      <c r="H24" s="267"/>
      <c r="I24" s="267"/>
      <c r="J24" s="267"/>
      <c r="K24" s="267"/>
      <c r="L24" s="267"/>
    </row>
    <row r="25" spans="2:12" ht="15.75">
      <c r="B25" s="93"/>
      <c r="C25" s="93"/>
      <c r="D25" s="93"/>
      <c r="E25" s="93"/>
      <c r="F25" s="93"/>
      <c r="G25" s="93"/>
      <c r="H25" s="93"/>
      <c r="I25" s="93"/>
      <c r="J25" s="93"/>
      <c r="K25" s="93"/>
      <c r="L25" s="93"/>
    </row>
    <row r="26" spans="2:12">
      <c r="B26" s="279" t="s">
        <v>161</v>
      </c>
      <c r="C26" s="279"/>
      <c r="D26" s="279"/>
      <c r="E26" s="279"/>
      <c r="F26" s="279"/>
      <c r="G26" s="279"/>
      <c r="H26" s="279"/>
      <c r="I26" s="279"/>
      <c r="J26" s="279"/>
      <c r="K26" s="279"/>
      <c r="L26" s="279"/>
    </row>
    <row r="27" spans="2:12">
      <c r="B27" s="48" t="s">
        <v>145</v>
      </c>
      <c r="C27" s="49"/>
      <c r="D27" s="49"/>
      <c r="E27" s="49"/>
      <c r="F27" s="49"/>
      <c r="G27" s="49"/>
      <c r="H27" s="49"/>
      <c r="I27" s="49"/>
      <c r="J27" s="139"/>
      <c r="K27" s="50"/>
      <c r="L27" s="51"/>
    </row>
    <row r="28" spans="2:12">
      <c r="B28" s="52"/>
      <c r="C28" s="5" t="s">
        <v>146</v>
      </c>
      <c r="D28" s="5"/>
      <c r="E28" s="5"/>
      <c r="F28" s="5"/>
      <c r="G28" s="5"/>
      <c r="H28" s="5"/>
      <c r="I28" s="5"/>
      <c r="J28" s="53">
        <f>'Tax '!J5</f>
        <v>784659</v>
      </c>
      <c r="K28" s="45"/>
      <c r="L28" s="54"/>
    </row>
    <row r="29" spans="2:12">
      <c r="B29" s="52"/>
      <c r="C29" s="5" t="s">
        <v>147</v>
      </c>
      <c r="D29" s="5"/>
      <c r="E29" s="5"/>
      <c r="F29" s="5"/>
      <c r="G29" s="5"/>
      <c r="H29" s="5"/>
      <c r="I29" s="5"/>
      <c r="J29" s="53"/>
      <c r="K29" s="45"/>
      <c r="L29" s="54"/>
    </row>
    <row r="30" spans="2:12">
      <c r="B30" s="52"/>
      <c r="C30" s="5" t="s">
        <v>148</v>
      </c>
      <c r="D30" s="5"/>
      <c r="E30" s="5"/>
      <c r="F30" s="5"/>
      <c r="G30" s="5"/>
      <c r="H30" s="5"/>
      <c r="I30" s="5"/>
      <c r="J30" s="140">
        <v>0</v>
      </c>
      <c r="K30" s="45"/>
      <c r="L30" s="54"/>
    </row>
    <row r="31" spans="2:12">
      <c r="B31" s="52"/>
      <c r="C31" s="5" t="s">
        <v>149</v>
      </c>
      <c r="D31" s="5"/>
      <c r="E31" s="5"/>
      <c r="F31" s="5"/>
      <c r="G31" s="5"/>
      <c r="H31" s="5"/>
      <c r="I31" s="5"/>
      <c r="J31" s="53"/>
      <c r="K31" s="45"/>
      <c r="L31" s="54"/>
    </row>
    <row r="32" spans="2:12">
      <c r="B32" s="52"/>
      <c r="C32" s="5" t="s">
        <v>148</v>
      </c>
      <c r="D32" s="5"/>
      <c r="E32" s="5"/>
      <c r="F32" s="5"/>
      <c r="G32" s="5"/>
      <c r="H32" s="5"/>
      <c r="I32" s="5"/>
      <c r="J32" s="140">
        <v>0</v>
      </c>
      <c r="K32" s="45"/>
      <c r="L32" s="54"/>
    </row>
    <row r="33" spans="2:12">
      <c r="B33" s="52"/>
      <c r="C33" s="5" t="s">
        <v>150</v>
      </c>
      <c r="D33" s="5"/>
      <c r="E33" s="5"/>
      <c r="F33" s="5"/>
      <c r="G33" s="5"/>
      <c r="H33" s="5"/>
      <c r="I33" s="5"/>
      <c r="J33" s="53"/>
      <c r="K33" s="45">
        <f>J28+J30+J32</f>
        <v>784659</v>
      </c>
      <c r="L33" s="54"/>
    </row>
    <row r="34" spans="2:12">
      <c r="B34" s="52" t="s">
        <v>151</v>
      </c>
      <c r="C34" s="5"/>
      <c r="D34" s="5"/>
      <c r="E34" s="5"/>
      <c r="F34" s="5"/>
      <c r="G34" s="5"/>
      <c r="H34" s="5"/>
      <c r="I34" s="5"/>
      <c r="J34" s="53"/>
      <c r="K34" s="45"/>
      <c r="L34" s="54"/>
    </row>
    <row r="35" spans="2:12">
      <c r="B35" s="52"/>
      <c r="C35" s="5" t="s">
        <v>152</v>
      </c>
      <c r="D35" s="5"/>
      <c r="E35" s="5"/>
      <c r="F35" s="5"/>
      <c r="G35" s="5"/>
      <c r="H35" s="5"/>
      <c r="I35" s="5"/>
      <c r="J35" s="53">
        <f>'Tax '!H8</f>
        <v>27664</v>
      </c>
      <c r="K35" s="45"/>
      <c r="L35" s="54"/>
    </row>
    <row r="36" spans="2:12">
      <c r="B36" s="52"/>
      <c r="C36" s="5" t="s">
        <v>153</v>
      </c>
      <c r="D36" s="5"/>
      <c r="E36" s="5"/>
      <c r="F36" s="5"/>
      <c r="G36" s="5"/>
      <c r="H36" s="5"/>
      <c r="I36" s="5"/>
      <c r="J36" s="140">
        <f>'Tax '!H7+'Tax '!H9+'Tax '!H10</f>
        <v>2400</v>
      </c>
      <c r="K36" s="45">
        <f>J35+J36</f>
        <v>30064</v>
      </c>
      <c r="L36" s="54"/>
    </row>
    <row r="37" spans="2:12">
      <c r="B37" s="52" t="s">
        <v>154</v>
      </c>
      <c r="C37" s="5"/>
      <c r="D37" s="5"/>
      <c r="E37" s="5"/>
      <c r="F37" s="5"/>
      <c r="G37" s="5"/>
      <c r="H37" s="5"/>
      <c r="I37" s="5"/>
      <c r="J37" s="53"/>
      <c r="K37" s="50">
        <f>K33-K36</f>
        <v>754595</v>
      </c>
      <c r="L37" s="54"/>
    </row>
    <row r="38" spans="2:12">
      <c r="B38" s="52" t="s">
        <v>155</v>
      </c>
      <c r="C38" s="5"/>
      <c r="D38" s="5"/>
      <c r="E38" s="5"/>
      <c r="F38" s="5"/>
      <c r="G38" s="5"/>
      <c r="H38" s="5"/>
      <c r="I38" s="5"/>
      <c r="J38" s="53"/>
      <c r="K38" s="45"/>
      <c r="L38" s="54"/>
    </row>
    <row r="39" spans="2:12">
      <c r="B39" s="52"/>
      <c r="C39" s="5" t="s">
        <v>156</v>
      </c>
      <c r="D39" s="5"/>
      <c r="E39" s="5"/>
      <c r="F39" s="5"/>
      <c r="G39" s="5"/>
      <c r="H39" s="5"/>
      <c r="I39" s="5"/>
      <c r="J39" s="141">
        <v>0</v>
      </c>
      <c r="K39" s="45"/>
      <c r="L39" s="54"/>
    </row>
    <row r="40" spans="2:12">
      <c r="B40" s="52"/>
      <c r="C40" s="5" t="s">
        <v>157</v>
      </c>
      <c r="D40" s="5"/>
      <c r="E40" s="5"/>
      <c r="F40" s="5"/>
      <c r="G40" s="5"/>
      <c r="H40" s="5"/>
      <c r="I40" s="5"/>
      <c r="J40" s="141">
        <v>0</v>
      </c>
      <c r="K40" s="45"/>
      <c r="L40" s="54"/>
    </row>
    <row r="41" spans="2:12">
      <c r="B41" s="52" t="s">
        <v>158</v>
      </c>
      <c r="C41" s="5"/>
      <c r="D41" s="5"/>
      <c r="E41" s="5"/>
      <c r="F41" s="5"/>
      <c r="G41" s="5"/>
      <c r="H41" s="5"/>
      <c r="I41" s="5"/>
      <c r="J41" s="53"/>
      <c r="K41" s="55">
        <f>J39+J40</f>
        <v>0</v>
      </c>
      <c r="L41" s="54"/>
    </row>
    <row r="42" spans="2:12">
      <c r="B42" s="52" t="s">
        <v>159</v>
      </c>
      <c r="C42" s="5"/>
      <c r="D42" s="5"/>
      <c r="E42" s="5"/>
      <c r="F42" s="5"/>
      <c r="G42" s="5"/>
      <c r="H42" s="5"/>
      <c r="I42" s="5"/>
      <c r="J42" s="53"/>
      <c r="K42" s="45"/>
      <c r="L42" s="54">
        <f>K37-K41</f>
        <v>754595</v>
      </c>
    </row>
    <row r="43" spans="2:12">
      <c r="B43" s="52" t="s">
        <v>160</v>
      </c>
      <c r="C43" s="5"/>
      <c r="D43" s="5"/>
      <c r="E43" s="5"/>
      <c r="F43" s="5"/>
      <c r="G43" s="5"/>
      <c r="H43" s="5"/>
      <c r="I43" s="5"/>
      <c r="J43" s="53"/>
      <c r="K43" s="45"/>
      <c r="L43" s="54"/>
    </row>
    <row r="44" spans="2:12">
      <c r="B44" s="52"/>
      <c r="C44" s="288" t="s">
        <v>303</v>
      </c>
      <c r="D44" s="288"/>
      <c r="E44" s="288"/>
      <c r="F44" s="288"/>
      <c r="G44" s="288"/>
      <c r="H44" s="5"/>
      <c r="I44" s="5"/>
      <c r="J44" s="53">
        <f>'Tax '!J18</f>
        <v>0</v>
      </c>
      <c r="K44" s="45"/>
      <c r="L44" s="54"/>
    </row>
    <row r="45" spans="2:12">
      <c r="B45" s="52"/>
      <c r="C45" s="296"/>
      <c r="D45" s="296"/>
      <c r="E45" s="296"/>
      <c r="F45" s="296"/>
      <c r="G45" s="296"/>
      <c r="H45" s="5"/>
      <c r="I45" s="5"/>
      <c r="J45" s="140"/>
      <c r="K45" s="45"/>
      <c r="L45" s="55">
        <f>J44+J45</f>
        <v>0</v>
      </c>
    </row>
    <row r="46" spans="2:12">
      <c r="B46" s="56" t="s">
        <v>162</v>
      </c>
      <c r="C46" s="57"/>
      <c r="D46" s="57"/>
      <c r="E46" s="57"/>
      <c r="F46" s="57"/>
      <c r="G46" s="57"/>
      <c r="H46" s="57"/>
      <c r="I46" s="57"/>
      <c r="J46" s="55"/>
      <c r="K46" s="55"/>
      <c r="L46" s="58">
        <f>L42+L45</f>
        <v>754595</v>
      </c>
    </row>
    <row r="49" spans="2:12">
      <c r="B49" s="48" t="s">
        <v>163</v>
      </c>
      <c r="C49" s="49"/>
      <c r="D49" s="49"/>
      <c r="E49" s="49"/>
      <c r="F49" s="49"/>
      <c r="G49" s="49"/>
      <c r="H49" s="49"/>
      <c r="I49" s="49"/>
      <c r="J49" s="50"/>
      <c r="K49" s="50"/>
      <c r="L49" s="51">
        <f>L46</f>
        <v>754595</v>
      </c>
    </row>
    <row r="50" spans="2:12">
      <c r="B50" s="52" t="s">
        <v>164</v>
      </c>
      <c r="C50" s="5"/>
      <c r="D50" s="5"/>
      <c r="E50" s="5"/>
      <c r="F50" s="5"/>
      <c r="G50" s="5"/>
      <c r="H50" s="5"/>
      <c r="I50" s="5"/>
      <c r="J50" s="297" t="s">
        <v>198</v>
      </c>
      <c r="K50" s="297" t="s">
        <v>199</v>
      </c>
      <c r="L50" s="54"/>
    </row>
    <row r="51" spans="2:12">
      <c r="B51" s="52" t="s">
        <v>165</v>
      </c>
      <c r="C51" s="5"/>
      <c r="D51" s="5"/>
      <c r="E51" s="5"/>
      <c r="F51" s="5"/>
      <c r="G51" s="5"/>
      <c r="H51" s="5"/>
      <c r="I51" s="5"/>
      <c r="J51" s="297"/>
      <c r="K51" s="297"/>
      <c r="L51" s="54"/>
    </row>
    <row r="52" spans="2:12">
      <c r="B52" s="52"/>
      <c r="C52" s="5" t="s">
        <v>166</v>
      </c>
      <c r="D52" s="5"/>
      <c r="E52" s="5"/>
      <c r="F52" s="5"/>
      <c r="G52" s="5"/>
      <c r="H52" s="298" t="s">
        <v>213</v>
      </c>
      <c r="I52" s="299"/>
      <c r="J52" s="45"/>
      <c r="K52" s="45"/>
      <c r="L52" s="54"/>
    </row>
    <row r="53" spans="2:12">
      <c r="B53" s="52"/>
      <c r="C53" s="5" t="s">
        <v>200</v>
      </c>
      <c r="D53" s="5"/>
      <c r="E53" s="5"/>
      <c r="F53" s="5"/>
      <c r="G53" s="5"/>
      <c r="H53" s="300">
        <f>'Tax '!H21</f>
        <v>60000</v>
      </c>
      <c r="I53" s="301"/>
      <c r="J53" s="45"/>
      <c r="K53" s="45"/>
      <c r="L53" s="54"/>
    </row>
    <row r="54" spans="2:12">
      <c r="B54" s="52"/>
      <c r="C54" s="5" t="s">
        <v>201</v>
      </c>
      <c r="D54" s="5"/>
      <c r="E54" s="5"/>
      <c r="F54" s="5"/>
      <c r="G54" s="5"/>
      <c r="H54" s="300">
        <f>'Tax '!H22</f>
        <v>360</v>
      </c>
      <c r="I54" s="301"/>
      <c r="J54" s="45"/>
      <c r="K54" s="45"/>
      <c r="L54" s="54"/>
    </row>
    <row r="55" spans="2:12">
      <c r="B55" s="52"/>
      <c r="C55" s="5" t="s">
        <v>202</v>
      </c>
      <c r="D55" s="5"/>
      <c r="E55" s="5"/>
      <c r="F55" s="5"/>
      <c r="G55" s="5"/>
      <c r="H55" s="300">
        <f>'Tax '!H23</f>
        <v>0</v>
      </c>
      <c r="I55" s="301"/>
      <c r="J55" s="45"/>
      <c r="K55" s="45"/>
      <c r="L55" s="54"/>
    </row>
    <row r="56" spans="2:12">
      <c r="B56" s="52"/>
      <c r="C56" s="5" t="s">
        <v>203</v>
      </c>
      <c r="D56" s="5"/>
      <c r="E56" s="5"/>
      <c r="F56" s="5"/>
      <c r="G56" s="5"/>
      <c r="H56" s="300">
        <f>'Tax '!H24</f>
        <v>0</v>
      </c>
      <c r="I56" s="301"/>
      <c r="J56" s="45"/>
      <c r="K56" s="45"/>
      <c r="L56" s="54"/>
    </row>
    <row r="57" spans="2:12">
      <c r="B57" s="52"/>
      <c r="C57" s="5" t="s">
        <v>204</v>
      </c>
      <c r="D57" s="5"/>
      <c r="E57" s="5"/>
      <c r="F57" s="5"/>
      <c r="G57" s="5"/>
      <c r="H57" s="300">
        <f>'Tax '!H25</f>
        <v>0</v>
      </c>
      <c r="I57" s="301"/>
      <c r="J57" s="45"/>
      <c r="K57" s="45"/>
      <c r="L57" s="54"/>
    </row>
    <row r="58" spans="2:12">
      <c r="B58" s="52"/>
      <c r="C58" s="5" t="s">
        <v>205</v>
      </c>
      <c r="D58" s="5"/>
      <c r="E58" s="5"/>
      <c r="F58" s="5"/>
      <c r="G58" s="5"/>
      <c r="H58" s="300">
        <f>'Tax '!H26</f>
        <v>0</v>
      </c>
      <c r="I58" s="301"/>
      <c r="J58" s="45"/>
      <c r="K58" s="45"/>
      <c r="L58" s="54"/>
    </row>
    <row r="59" spans="2:12">
      <c r="B59" s="52"/>
      <c r="C59" s="59" t="s">
        <v>206</v>
      </c>
      <c r="D59" s="5"/>
      <c r="E59" s="5"/>
      <c r="F59" s="5"/>
      <c r="G59" s="5"/>
      <c r="H59" s="300">
        <f>'Tax '!H27</f>
        <v>0</v>
      </c>
      <c r="I59" s="301"/>
      <c r="J59" s="45"/>
      <c r="K59" s="45"/>
      <c r="L59" s="54"/>
    </row>
    <row r="60" spans="2:12">
      <c r="B60" s="52"/>
      <c r="C60" s="59" t="s">
        <v>207</v>
      </c>
      <c r="D60" s="5"/>
      <c r="E60" s="5"/>
      <c r="F60" s="5"/>
      <c r="G60" s="5"/>
      <c r="H60" s="300">
        <f>'Tax '!H28</f>
        <v>0</v>
      </c>
      <c r="I60" s="301"/>
      <c r="J60" s="45"/>
      <c r="K60" s="45"/>
      <c r="L60" s="54"/>
    </row>
    <row r="61" spans="2:12">
      <c r="B61" s="52"/>
      <c r="C61" s="59" t="s">
        <v>208</v>
      </c>
      <c r="D61" s="5"/>
      <c r="E61" s="5"/>
      <c r="F61" s="5"/>
      <c r="G61" s="5"/>
      <c r="H61" s="300">
        <f>'Tax '!H32</f>
        <v>0</v>
      </c>
      <c r="I61" s="301"/>
      <c r="J61" s="45"/>
      <c r="K61" s="45"/>
      <c r="L61" s="54"/>
    </row>
    <row r="62" spans="2:12">
      <c r="B62" s="52"/>
      <c r="C62" s="5" t="s">
        <v>209</v>
      </c>
      <c r="D62" s="5"/>
      <c r="E62" s="5"/>
      <c r="F62" s="5"/>
      <c r="G62" s="5"/>
      <c r="H62" s="300">
        <f>'Tax '!H33</f>
        <v>0</v>
      </c>
      <c r="I62" s="301"/>
      <c r="J62" s="45">
        <f>SUM(H53:I62)</f>
        <v>60360</v>
      </c>
      <c r="K62" s="45">
        <f>IF(J62&gt;150000, 150000, J62)</f>
        <v>60360</v>
      </c>
      <c r="L62" s="54"/>
    </row>
    <row r="63" spans="2:12">
      <c r="B63" s="52" t="s">
        <v>167</v>
      </c>
      <c r="C63" s="5"/>
      <c r="D63" s="5"/>
      <c r="E63" s="5"/>
      <c r="F63" s="5"/>
      <c r="G63" s="5"/>
      <c r="H63" s="5"/>
      <c r="I63" s="5"/>
      <c r="J63" s="45"/>
      <c r="K63" s="45"/>
      <c r="L63" s="54"/>
    </row>
    <row r="64" spans="2:12">
      <c r="B64" s="52" t="s">
        <v>211</v>
      </c>
      <c r="C64" s="5"/>
      <c r="D64" s="5"/>
      <c r="E64" s="5"/>
      <c r="F64" s="5"/>
      <c r="G64" s="5"/>
      <c r="H64" s="5"/>
      <c r="I64" s="5"/>
      <c r="J64" s="45"/>
      <c r="K64" s="45"/>
      <c r="L64" s="54"/>
    </row>
    <row r="65" spans="2:12">
      <c r="B65" s="52" t="s">
        <v>168</v>
      </c>
      <c r="C65" s="5"/>
      <c r="D65" s="5"/>
      <c r="E65" s="5"/>
      <c r="F65" s="5"/>
      <c r="G65" s="5"/>
      <c r="H65" s="5"/>
      <c r="I65" s="5"/>
      <c r="J65" s="297" t="s">
        <v>210</v>
      </c>
      <c r="K65" s="297" t="s">
        <v>199</v>
      </c>
      <c r="L65" s="54"/>
    </row>
    <row r="66" spans="2:12">
      <c r="B66" s="52"/>
      <c r="C66" s="5"/>
      <c r="D66" s="5"/>
      <c r="E66" s="5"/>
      <c r="F66" s="5"/>
      <c r="G66" s="5"/>
      <c r="H66" s="298" t="s">
        <v>198</v>
      </c>
      <c r="I66" s="299"/>
      <c r="J66" s="297"/>
      <c r="K66" s="297"/>
      <c r="L66" s="54"/>
    </row>
    <row r="67" spans="2:12">
      <c r="B67" s="52"/>
      <c r="C67" s="5" t="s">
        <v>169</v>
      </c>
      <c r="D67" s="82" t="s">
        <v>307</v>
      </c>
      <c r="E67" s="5"/>
      <c r="F67" s="5"/>
      <c r="G67" s="5"/>
      <c r="H67" s="298"/>
      <c r="I67" s="299"/>
      <c r="J67" s="53">
        <f>Deductions!L29</f>
        <v>0</v>
      </c>
      <c r="K67" s="53">
        <f>Deductions!M29</f>
        <v>0</v>
      </c>
      <c r="L67" s="54"/>
    </row>
    <row r="68" spans="2:12">
      <c r="B68" s="52"/>
      <c r="C68" s="5" t="s">
        <v>170</v>
      </c>
      <c r="D68" s="82" t="s">
        <v>304</v>
      </c>
      <c r="E68" s="5"/>
      <c r="F68" s="5"/>
      <c r="G68" s="5"/>
      <c r="H68" s="298"/>
      <c r="I68" s="299"/>
      <c r="J68" s="53">
        <f>Deductions!L34</f>
        <v>0</v>
      </c>
      <c r="K68" s="53">
        <f>Deductions!M34</f>
        <v>0</v>
      </c>
      <c r="L68" s="54"/>
    </row>
    <row r="69" spans="2:12">
      <c r="B69" s="52"/>
      <c r="C69" s="5" t="s">
        <v>171</v>
      </c>
      <c r="D69" s="82" t="s">
        <v>308</v>
      </c>
      <c r="E69" s="5"/>
      <c r="F69" s="5"/>
      <c r="G69" s="5"/>
      <c r="H69" s="298"/>
      <c r="I69" s="299"/>
      <c r="J69" s="53">
        <f>SUM(Deductions!L35:L46)</f>
        <v>22046</v>
      </c>
      <c r="K69" s="53">
        <f>SUM(Deductions!M35:M46)</f>
        <v>22046</v>
      </c>
      <c r="L69" s="54"/>
    </row>
    <row r="70" spans="2:12">
      <c r="B70" s="52"/>
      <c r="C70" s="5" t="s">
        <v>172</v>
      </c>
      <c r="D70" s="82" t="s">
        <v>305</v>
      </c>
      <c r="E70" s="5"/>
      <c r="F70" s="5"/>
      <c r="G70" s="5"/>
      <c r="H70" s="298"/>
      <c r="I70" s="299"/>
      <c r="J70" s="53">
        <f>Deductions!L50</f>
        <v>0</v>
      </c>
      <c r="K70" s="53">
        <f>Deductions!M50</f>
        <v>0</v>
      </c>
      <c r="L70" s="54"/>
    </row>
    <row r="71" spans="2:12">
      <c r="B71" s="52"/>
      <c r="C71" s="5" t="s">
        <v>173</v>
      </c>
      <c r="D71" s="82" t="s">
        <v>306</v>
      </c>
      <c r="E71" s="5"/>
      <c r="F71" s="5"/>
      <c r="G71" s="5"/>
      <c r="H71" s="298"/>
      <c r="I71" s="299"/>
      <c r="J71" s="53">
        <f>SUM(Deductions!L48, Deductions!L51:L53)</f>
        <v>0</v>
      </c>
      <c r="K71" s="53">
        <f>SUM(Deductions!M48, Deductions!M51:M53)</f>
        <v>0</v>
      </c>
      <c r="L71" s="54"/>
    </row>
    <row r="72" spans="2:12">
      <c r="B72" s="52" t="s">
        <v>174</v>
      </c>
      <c r="C72" s="5"/>
      <c r="D72" s="5"/>
      <c r="E72" s="5"/>
      <c r="F72" s="5"/>
      <c r="G72" s="5"/>
      <c r="H72" s="5"/>
      <c r="I72" s="5"/>
      <c r="J72" s="45"/>
      <c r="K72" s="45"/>
      <c r="L72" s="54">
        <f>K62+K67+K68+K69+K70+K71</f>
        <v>82406</v>
      </c>
    </row>
    <row r="73" spans="2:12">
      <c r="B73" s="52" t="s">
        <v>175</v>
      </c>
      <c r="C73" s="5"/>
      <c r="D73" s="5"/>
      <c r="E73" s="5"/>
      <c r="F73" s="5"/>
      <c r="G73" s="5"/>
      <c r="H73" s="5"/>
      <c r="I73" s="5"/>
      <c r="J73" s="45"/>
      <c r="K73" s="45"/>
      <c r="L73" s="46">
        <f>L49-L72</f>
        <v>672189</v>
      </c>
    </row>
    <row r="74" spans="2:12">
      <c r="B74" s="52" t="s">
        <v>176</v>
      </c>
      <c r="C74" s="5"/>
      <c r="D74" s="5"/>
      <c r="E74" s="5"/>
      <c r="F74" s="5"/>
      <c r="G74" s="5"/>
      <c r="H74" s="5"/>
      <c r="I74" s="5"/>
      <c r="J74" s="45"/>
      <c r="K74" s="45"/>
      <c r="L74" s="60">
        <f>'Tax '!J48</f>
        <v>59438</v>
      </c>
    </row>
    <row r="75" spans="2:12">
      <c r="B75" s="52" t="s">
        <v>177</v>
      </c>
      <c r="C75" s="5"/>
      <c r="D75" s="5"/>
      <c r="E75" s="5"/>
      <c r="F75" s="5"/>
      <c r="G75" s="5"/>
      <c r="H75" s="5"/>
      <c r="I75" s="5"/>
      <c r="J75" s="45"/>
      <c r="K75" s="45"/>
      <c r="L75" s="60">
        <f>'Tax '!J49</f>
        <v>1783</v>
      </c>
    </row>
    <row r="76" spans="2:12">
      <c r="B76" s="52" t="s">
        <v>178</v>
      </c>
      <c r="C76" s="5"/>
      <c r="D76" s="5"/>
      <c r="E76" s="5"/>
      <c r="F76" s="5"/>
      <c r="G76" s="5"/>
      <c r="H76" s="5"/>
      <c r="I76" s="5"/>
      <c r="J76" s="45"/>
      <c r="K76" s="45"/>
      <c r="L76" s="54">
        <f>L74+L75</f>
        <v>61221</v>
      </c>
    </row>
    <row r="77" spans="2:12">
      <c r="B77" s="52" t="s">
        <v>343</v>
      </c>
      <c r="C77" s="5"/>
      <c r="D77" s="5"/>
      <c r="E77" s="5"/>
      <c r="F77" s="5"/>
      <c r="G77" s="5"/>
      <c r="H77" s="5"/>
      <c r="I77" s="5"/>
      <c r="J77" s="45"/>
      <c r="K77" s="45"/>
      <c r="L77" s="138">
        <v>0</v>
      </c>
    </row>
    <row r="78" spans="2:12">
      <c r="B78" s="56" t="s">
        <v>179</v>
      </c>
      <c r="C78" s="57"/>
      <c r="D78" s="57"/>
      <c r="E78" s="57"/>
      <c r="F78" s="57"/>
      <c r="G78" s="57"/>
      <c r="H78" s="57"/>
      <c r="I78" s="57"/>
      <c r="J78" s="55"/>
      <c r="K78" s="55"/>
      <c r="L78" s="58">
        <f>L76-L77</f>
        <v>61221</v>
      </c>
    </row>
    <row r="80" spans="2:12">
      <c r="B80" s="1" t="s">
        <v>180</v>
      </c>
    </row>
    <row r="81" spans="2:12">
      <c r="B81" s="61" t="s">
        <v>93</v>
      </c>
      <c r="C81" s="271" t="str">
        <f>B7</f>
        <v>Shashi Parkash</v>
      </c>
      <c r="D81" s="271"/>
      <c r="E81" s="271"/>
      <c r="F81" s="49" t="s">
        <v>181</v>
      </c>
      <c r="G81" s="49"/>
      <c r="H81" s="49"/>
      <c r="I81" s="62" t="str">
        <f>B8</f>
        <v>Principal</v>
      </c>
      <c r="J81" s="49" t="s">
        <v>182</v>
      </c>
      <c r="K81" s="49"/>
      <c r="L81" s="51"/>
    </row>
    <row r="82" spans="2:12">
      <c r="B82" s="52" t="s">
        <v>215</v>
      </c>
      <c r="C82" s="94">
        <f>L78</f>
        <v>61221</v>
      </c>
      <c r="D82" s="5" t="s">
        <v>214</v>
      </c>
      <c r="E82" s="63"/>
      <c r="F82" s="63"/>
      <c r="G82" s="63"/>
      <c r="H82" s="63"/>
      <c r="I82" s="63"/>
      <c r="J82" s="63"/>
      <c r="K82" s="63"/>
      <c r="L82" s="54" t="s">
        <v>183</v>
      </c>
    </row>
    <row r="83" spans="2:12">
      <c r="B83" s="52" t="s">
        <v>184</v>
      </c>
      <c r="C83" s="5"/>
      <c r="D83" s="5"/>
      <c r="E83" s="5"/>
      <c r="F83" s="5"/>
      <c r="G83" s="5"/>
      <c r="H83" s="5"/>
      <c r="I83" s="5"/>
      <c r="J83" s="5"/>
      <c r="K83" s="5"/>
      <c r="L83" s="54"/>
    </row>
    <row r="84" spans="2:12">
      <c r="B84" s="52" t="s">
        <v>185</v>
      </c>
      <c r="C84" s="5"/>
      <c r="D84" s="5"/>
      <c r="E84" s="5"/>
      <c r="F84" s="5"/>
      <c r="G84" s="5"/>
      <c r="H84" s="5"/>
      <c r="I84" s="5"/>
      <c r="J84" s="5"/>
      <c r="K84" s="5"/>
      <c r="L84" s="54"/>
    </row>
    <row r="85" spans="2:12">
      <c r="B85" s="52" t="s">
        <v>186</v>
      </c>
      <c r="C85" s="5"/>
      <c r="D85" s="5"/>
      <c r="E85" s="5"/>
      <c r="F85" s="5"/>
      <c r="G85" s="5"/>
      <c r="H85" s="5"/>
      <c r="I85" s="5"/>
      <c r="J85" s="5"/>
      <c r="K85" s="5"/>
      <c r="L85" s="54"/>
    </row>
    <row r="86" spans="2:12">
      <c r="B86" s="52"/>
      <c r="C86" s="5"/>
      <c r="D86" s="5"/>
      <c r="E86" s="5"/>
      <c r="F86" s="5"/>
      <c r="G86" s="5"/>
      <c r="H86" s="5"/>
      <c r="I86" s="5"/>
      <c r="J86" s="5"/>
      <c r="K86" s="5"/>
      <c r="L86" s="54"/>
    </row>
    <row r="87" spans="2:12">
      <c r="B87" s="52"/>
      <c r="C87" s="5"/>
      <c r="D87" s="5"/>
      <c r="E87" s="5"/>
      <c r="F87" s="5"/>
      <c r="G87" s="5"/>
      <c r="H87" s="5"/>
      <c r="I87" s="5"/>
      <c r="J87" s="5"/>
      <c r="K87" s="5"/>
      <c r="L87" s="54"/>
    </row>
    <row r="88" spans="2:12">
      <c r="B88" s="52"/>
      <c r="C88" s="5"/>
      <c r="D88" s="5"/>
      <c r="E88" s="5"/>
      <c r="F88" s="5"/>
      <c r="G88" s="5" t="s">
        <v>187</v>
      </c>
      <c r="H88" s="5"/>
      <c r="I88" s="5"/>
      <c r="J88" s="5"/>
      <c r="K88" s="5"/>
      <c r="L88" s="54"/>
    </row>
    <row r="89" spans="2:12">
      <c r="B89" s="52" t="s">
        <v>190</v>
      </c>
      <c r="C89" s="5" t="str">
        <f>'Tax '!D58</f>
        <v xml:space="preserve">GSSS XYZ </v>
      </c>
      <c r="D89" s="5"/>
      <c r="E89" s="5"/>
      <c r="F89" s="5"/>
      <c r="G89" s="5" t="s">
        <v>188</v>
      </c>
      <c r="H89" s="5"/>
      <c r="I89" s="274" t="str">
        <f>B7</f>
        <v>Shashi Parkash</v>
      </c>
      <c r="J89" s="274"/>
      <c r="K89" s="274"/>
      <c r="L89" s="54"/>
    </row>
    <row r="90" spans="2:12">
      <c r="B90" s="52" t="s">
        <v>191</v>
      </c>
      <c r="C90" s="36">
        <f ca="1">NOW()</f>
        <v>43159.849188078704</v>
      </c>
      <c r="D90" s="5"/>
      <c r="E90" s="5"/>
      <c r="F90" s="5"/>
      <c r="G90" s="5" t="s">
        <v>189</v>
      </c>
      <c r="H90" s="5"/>
      <c r="I90" s="274" t="str">
        <f>B8</f>
        <v>Principal</v>
      </c>
      <c r="J90" s="274"/>
      <c r="K90" s="274"/>
      <c r="L90" s="54"/>
    </row>
    <row r="91" spans="2:12">
      <c r="B91" s="56"/>
      <c r="C91" s="57"/>
      <c r="D91" s="57"/>
      <c r="E91" s="57"/>
      <c r="F91" s="57"/>
      <c r="G91" s="57"/>
      <c r="H91" s="57"/>
      <c r="I91" s="57"/>
      <c r="J91" s="57"/>
      <c r="K91" s="57"/>
      <c r="L91" s="58"/>
    </row>
    <row r="92" spans="2:12">
      <c r="B92" s="64" t="s">
        <v>216</v>
      </c>
    </row>
    <row r="93" spans="2:12">
      <c r="B93" s="65" t="s">
        <v>217</v>
      </c>
    </row>
    <row r="94" spans="2:12">
      <c r="B94" s="64" t="s">
        <v>218</v>
      </c>
    </row>
    <row r="95" spans="2:12">
      <c r="B95" s="64" t="s">
        <v>219</v>
      </c>
      <c r="C95" s="64"/>
    </row>
    <row r="96" spans="2:12">
      <c r="B96" s="64" t="s">
        <v>220</v>
      </c>
      <c r="C96" s="64"/>
    </row>
    <row r="97" spans="2:9">
      <c r="B97" s="64" t="s">
        <v>221</v>
      </c>
      <c r="C97" s="64"/>
    </row>
    <row r="98" spans="2:9">
      <c r="B98" s="142" t="s">
        <v>391</v>
      </c>
      <c r="C98" s="142"/>
      <c r="D98" s="143"/>
      <c r="I98" s="64"/>
    </row>
  </sheetData>
  <sheetProtection password="C4BE" sheet="1" objects="1" scenarios="1" selectLockedCells="1"/>
  <mergeCells count="69">
    <mergeCell ref="H70:I70"/>
    <mergeCell ref="H71:I71"/>
    <mergeCell ref="J65:J66"/>
    <mergeCell ref="K65:K66"/>
    <mergeCell ref="H66:I66"/>
    <mergeCell ref="H67:I67"/>
    <mergeCell ref="H68:I68"/>
    <mergeCell ref="H62:I62"/>
    <mergeCell ref="H59:I59"/>
    <mergeCell ref="H60:I60"/>
    <mergeCell ref="H61:I61"/>
    <mergeCell ref="H69:I69"/>
    <mergeCell ref="H54:I54"/>
    <mergeCell ref="H55:I55"/>
    <mergeCell ref="H56:I56"/>
    <mergeCell ref="H57:I57"/>
    <mergeCell ref="H58:I58"/>
    <mergeCell ref="C45:G45"/>
    <mergeCell ref="J50:J51"/>
    <mergeCell ref="K50:K51"/>
    <mergeCell ref="H52:I52"/>
    <mergeCell ref="H53:I53"/>
    <mergeCell ref="C81:E81"/>
    <mergeCell ref="I89:K89"/>
    <mergeCell ref="I90:K90"/>
    <mergeCell ref="B4:L4"/>
    <mergeCell ref="B1:L1"/>
    <mergeCell ref="B3:L3"/>
    <mergeCell ref="B6:G6"/>
    <mergeCell ref="H6:L6"/>
    <mergeCell ref="B7:G7"/>
    <mergeCell ref="B8:G8"/>
    <mergeCell ref="B9:G9"/>
    <mergeCell ref="H7:L7"/>
    <mergeCell ref="B10:D10"/>
    <mergeCell ref="E10:G10"/>
    <mergeCell ref="H10:L10"/>
    <mergeCell ref="C44:G44"/>
    <mergeCell ref="K14:K15"/>
    <mergeCell ref="L14:L15"/>
    <mergeCell ref="H13:J15"/>
    <mergeCell ref="B17:L17"/>
    <mergeCell ref="G19:I19"/>
    <mergeCell ref="B26:L26"/>
    <mergeCell ref="C20:F20"/>
    <mergeCell ref="C21:F21"/>
    <mergeCell ref="C22:F22"/>
    <mergeCell ref="G20:I20"/>
    <mergeCell ref="G21:I21"/>
    <mergeCell ref="G22:I22"/>
    <mergeCell ref="J20:L20"/>
    <mergeCell ref="J21:L21"/>
    <mergeCell ref="J22:L22"/>
    <mergeCell ref="H9:L9"/>
    <mergeCell ref="C18:F18"/>
    <mergeCell ref="G18:I18"/>
    <mergeCell ref="J18:L18"/>
    <mergeCell ref="B24:L24"/>
    <mergeCell ref="H11:L11"/>
    <mergeCell ref="B11:D11"/>
    <mergeCell ref="E11:G11"/>
    <mergeCell ref="C19:F19"/>
    <mergeCell ref="J19:L19"/>
    <mergeCell ref="B12:G12"/>
    <mergeCell ref="B13:G13"/>
    <mergeCell ref="B14:G14"/>
    <mergeCell ref="B15:G15"/>
    <mergeCell ref="K12:L12"/>
    <mergeCell ref="H12:J12"/>
  </mergeCells>
  <pageMargins left="0.25" right="0.25"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Statement</vt:lpstr>
      <vt:lpstr>Deductions</vt:lpstr>
      <vt:lpstr>Tax </vt:lpstr>
      <vt:lpstr>Form 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Dharender Jangra</dc:creator>
  <cp:lastModifiedBy>DELL</cp:lastModifiedBy>
  <cp:lastPrinted>2017-01-19T16:50:15Z</cp:lastPrinted>
  <dcterms:created xsi:type="dcterms:W3CDTF">2013-02-04T14:33:46Z</dcterms:created>
  <dcterms:modified xsi:type="dcterms:W3CDTF">2018-02-28T14:53:10Z</dcterms:modified>
</cp:coreProperties>
</file>