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75" windowWidth="20055" windowHeight="7935"/>
  </bookViews>
  <sheets>
    <sheet name="Intro" sheetId="5" r:id="rId1"/>
    <sheet name="Statement" sheetId="6" r:id="rId2"/>
    <sheet name="Tax Without Arrear " sheetId="8" state="hidden" r:id="rId3"/>
    <sheet name="Tax" sheetId="7" r:id="rId4"/>
    <sheet name="Introduction" sheetId="1" state="hidden" r:id="rId5"/>
    <sheet name="Pay Fixation" sheetId="2" state="hidden" r:id="rId6"/>
    <sheet name="Arrear" sheetId="3" state="hidden" r:id="rId7"/>
    <sheet name="Annexure-II" sheetId="4" state="hidden" r:id="rId8"/>
    <sheet name="Form 16" sheetId="9" r:id="rId9"/>
  </sheets>
  <calcPr calcId="124519"/>
</workbook>
</file>

<file path=xl/calcChain.xml><?xml version="1.0" encoding="utf-8"?>
<calcChain xmlns="http://schemas.openxmlformats.org/spreadsheetml/2006/main">
  <c r="B88" i="9"/>
  <c r="M28" i="5"/>
  <c r="M29"/>
  <c r="N28"/>
  <c r="N29"/>
  <c r="B27"/>
  <c r="B28" s="1"/>
  <c r="B29" s="1"/>
  <c r="B30" s="1"/>
  <c r="B31" s="1"/>
  <c r="B32" s="1"/>
  <c r="B33" s="1"/>
  <c r="B34" s="1"/>
  <c r="B35" s="1"/>
  <c r="B36" s="1"/>
  <c r="B38" s="1"/>
  <c r="G7" i="9"/>
  <c r="G6"/>
  <c r="G5"/>
  <c r="M30" i="5" l="1"/>
  <c r="M31" s="1"/>
  <c r="M32" s="1"/>
  <c r="M33" s="1"/>
  <c r="M34" s="1"/>
  <c r="M35" s="1"/>
  <c r="M36" s="1"/>
  <c r="M37" s="1"/>
  <c r="M38" s="1"/>
  <c r="N45"/>
  <c r="N30"/>
  <c r="N31" s="1"/>
  <c r="N32" s="1"/>
  <c r="N33" s="1"/>
  <c r="N34" s="1"/>
  <c r="N35" s="1"/>
  <c r="N36" s="1"/>
  <c r="N37" s="1"/>
  <c r="N38" s="1"/>
  <c r="I42" i="8"/>
  <c r="J42" s="1"/>
  <c r="I42" i="7"/>
  <c r="D20" i="6"/>
  <c r="D21"/>
  <c r="D22"/>
  <c r="D23"/>
  <c r="D24"/>
  <c r="D25"/>
  <c r="D8"/>
  <c r="D28" i="5"/>
  <c r="D9" i="6" s="1"/>
  <c r="F5"/>
  <c r="F4"/>
  <c r="F3"/>
  <c r="E7" i="8"/>
  <c r="E6"/>
  <c r="E5"/>
  <c r="E4"/>
  <c r="E7" i="7"/>
  <c r="E6"/>
  <c r="E5"/>
  <c r="E4"/>
  <c r="B14" i="1"/>
  <c r="B13"/>
  <c r="B12"/>
  <c r="B10"/>
  <c r="B9"/>
  <c r="B8"/>
  <c r="B7"/>
  <c r="B6"/>
  <c r="G15" i="8"/>
  <c r="G15" i="7"/>
  <c r="J64" i="8"/>
  <c r="J49"/>
  <c r="J48"/>
  <c r="J47"/>
  <c r="J46"/>
  <c r="J45"/>
  <c r="I44"/>
  <c r="J44" s="1"/>
  <c r="I41"/>
  <c r="J41" s="1"/>
  <c r="I40"/>
  <c r="J40" s="1"/>
  <c r="I38"/>
  <c r="I37"/>
  <c r="I36"/>
  <c r="I35"/>
  <c r="I34"/>
  <c r="I33"/>
  <c r="I31"/>
  <c r="I30"/>
  <c r="J25"/>
  <c r="J60" s="1"/>
  <c r="J23"/>
  <c r="J21"/>
  <c r="J18"/>
  <c r="G14"/>
  <c r="G12"/>
  <c r="K74" i="9"/>
  <c r="J46" i="7"/>
  <c r="J47"/>
  <c r="J48"/>
  <c r="I63" i="9" s="1"/>
  <c r="J63" s="1"/>
  <c r="J49" i="7"/>
  <c r="J45"/>
  <c r="I44"/>
  <c r="J44" s="1"/>
  <c r="I41"/>
  <c r="I40"/>
  <c r="I30"/>
  <c r="G48" i="9" s="1"/>
  <c r="I31" i="7"/>
  <c r="G49" i="9" s="1"/>
  <c r="I33" i="7"/>
  <c r="G51" i="9" s="1"/>
  <c r="I34" i="7"/>
  <c r="G52" i="9" s="1"/>
  <c r="I35" i="7"/>
  <c r="G53" i="9" s="1"/>
  <c r="I36" i="7"/>
  <c r="G54" i="9" s="1"/>
  <c r="I37" i="7"/>
  <c r="G55" i="9" s="1"/>
  <c r="I38" i="7"/>
  <c r="J25"/>
  <c r="I41" i="9" s="1"/>
  <c r="J23" i="7"/>
  <c r="I40" i="9" s="1"/>
  <c r="J37"/>
  <c r="M45" i="5" l="1"/>
  <c r="I61" i="9"/>
  <c r="D29" i="5"/>
  <c r="I64" i="9"/>
  <c r="J64" s="1"/>
  <c r="K41"/>
  <c r="J42" i="7"/>
  <c r="J60" i="9" s="1"/>
  <c r="I60"/>
  <c r="I62"/>
  <c r="J62" s="1"/>
  <c r="S20" i="6"/>
  <c r="S21"/>
  <c r="S22"/>
  <c r="S23"/>
  <c r="S24"/>
  <c r="S25"/>
  <c r="R20"/>
  <c r="R21"/>
  <c r="R22"/>
  <c r="R23"/>
  <c r="R24"/>
  <c r="R25"/>
  <c r="Q20"/>
  <c r="Q21"/>
  <c r="Q22"/>
  <c r="Q23"/>
  <c r="Q24"/>
  <c r="Q25"/>
  <c r="P20"/>
  <c r="P21"/>
  <c r="P22"/>
  <c r="P23"/>
  <c r="P24"/>
  <c r="P25"/>
  <c r="O20"/>
  <c r="O21"/>
  <c r="O22"/>
  <c r="O23"/>
  <c r="O24"/>
  <c r="O25"/>
  <c r="N20"/>
  <c r="N21"/>
  <c r="N22"/>
  <c r="N23"/>
  <c r="N24"/>
  <c r="N25"/>
  <c r="M20"/>
  <c r="M21"/>
  <c r="M22"/>
  <c r="M23"/>
  <c r="M24"/>
  <c r="M25"/>
  <c r="L20"/>
  <c r="L21"/>
  <c r="L22"/>
  <c r="L23"/>
  <c r="L24"/>
  <c r="L25"/>
  <c r="S8"/>
  <c r="R8"/>
  <c r="Q8"/>
  <c r="P8"/>
  <c r="O8"/>
  <c r="N8"/>
  <c r="M8"/>
  <c r="L8"/>
  <c r="I16"/>
  <c r="I20"/>
  <c r="I21"/>
  <c r="I22"/>
  <c r="I23"/>
  <c r="I24"/>
  <c r="I25"/>
  <c r="H9"/>
  <c r="H10"/>
  <c r="H11"/>
  <c r="H12"/>
  <c r="H13"/>
  <c r="H14"/>
  <c r="H15"/>
  <c r="H16"/>
  <c r="H17"/>
  <c r="H18"/>
  <c r="H19"/>
  <c r="H21"/>
  <c r="H24"/>
  <c r="H25"/>
  <c r="H8"/>
  <c r="G9"/>
  <c r="G10"/>
  <c r="G11"/>
  <c r="G12"/>
  <c r="G13"/>
  <c r="G14"/>
  <c r="G15"/>
  <c r="G16"/>
  <c r="G17"/>
  <c r="G18"/>
  <c r="G19"/>
  <c r="G20"/>
  <c r="G21"/>
  <c r="G22"/>
  <c r="G23"/>
  <c r="G24"/>
  <c r="G25"/>
  <c r="F20"/>
  <c r="F21"/>
  <c r="F22"/>
  <c r="F23"/>
  <c r="F24"/>
  <c r="F25"/>
  <c r="G8"/>
  <c r="E20"/>
  <c r="E21"/>
  <c r="E22"/>
  <c r="E24"/>
  <c r="E25"/>
  <c r="C9"/>
  <c r="C20"/>
  <c r="C21"/>
  <c r="C22"/>
  <c r="C23"/>
  <c r="C24"/>
  <c r="C25"/>
  <c r="B20"/>
  <c r="B21"/>
  <c r="B22"/>
  <c r="B23"/>
  <c r="B24"/>
  <c r="B25"/>
  <c r="C8"/>
  <c r="F9" i="3"/>
  <c r="F10" s="1"/>
  <c r="F11" s="1"/>
  <c r="F12" s="1"/>
  <c r="F13" s="1"/>
  <c r="F14" s="1"/>
  <c r="F15" s="1"/>
  <c r="F16" s="1"/>
  <c r="F17" s="1"/>
  <c r="F18" s="1"/>
  <c r="C9" i="4"/>
  <c r="J41" i="7"/>
  <c r="J40"/>
  <c r="J60"/>
  <c r="K70" i="9" s="1"/>
  <c r="J9" i="6"/>
  <c r="H45" i="5"/>
  <c r="G26" i="6" s="1"/>
  <c r="K44" i="5"/>
  <c r="K43"/>
  <c r="E42"/>
  <c r="I42" s="1"/>
  <c r="K40"/>
  <c r="I39"/>
  <c r="H20" i="6" s="1"/>
  <c r="K20" s="1"/>
  <c r="I19"/>
  <c r="S28" i="5"/>
  <c r="R9" i="6" s="1"/>
  <c r="R28" i="5"/>
  <c r="R29" s="1"/>
  <c r="Q28"/>
  <c r="Q9" i="6" s="1"/>
  <c r="P28" i="5"/>
  <c r="P29" s="1"/>
  <c r="P10" i="6" s="1"/>
  <c r="O28" i="5"/>
  <c r="O29" s="1"/>
  <c r="N9" i="6"/>
  <c r="M9"/>
  <c r="L28" i="5"/>
  <c r="L29" s="1"/>
  <c r="L10" i="6" s="1"/>
  <c r="I15"/>
  <c r="C8" i="4"/>
  <c r="C6"/>
  <c r="C5"/>
  <c r="E5" i="3"/>
  <c r="E4"/>
  <c r="E3"/>
  <c r="D30" i="5" l="1"/>
  <c r="D10" i="6"/>
  <c r="N19"/>
  <c r="I12"/>
  <c r="E8"/>
  <c r="J61" i="9"/>
  <c r="T22" i="6"/>
  <c r="B15" i="1"/>
  <c r="O30" i="5"/>
  <c r="O10" i="6"/>
  <c r="K42" i="5"/>
  <c r="H23" i="6"/>
  <c r="C14"/>
  <c r="C10"/>
  <c r="E23"/>
  <c r="I17"/>
  <c r="I13"/>
  <c r="I9"/>
  <c r="T23"/>
  <c r="T24"/>
  <c r="T20"/>
  <c r="U20" s="1"/>
  <c r="O9"/>
  <c r="S29" i="5"/>
  <c r="K39"/>
  <c r="C15" i="6"/>
  <c r="C11"/>
  <c r="I18"/>
  <c r="I14"/>
  <c r="I10"/>
  <c r="T25"/>
  <c r="T21"/>
  <c r="C13"/>
  <c r="C12"/>
  <c r="I8"/>
  <c r="I11"/>
  <c r="L9"/>
  <c r="P9"/>
  <c r="R30" i="5"/>
  <c r="S10" i="6"/>
  <c r="S9"/>
  <c r="B8"/>
  <c r="K24"/>
  <c r="K25"/>
  <c r="K21"/>
  <c r="T8"/>
  <c r="J10"/>
  <c r="J11" s="1"/>
  <c r="J12" s="1"/>
  <c r="J13" s="1"/>
  <c r="J14" s="1"/>
  <c r="J15" s="1"/>
  <c r="J16" s="1"/>
  <c r="J17" s="1"/>
  <c r="J18" s="1"/>
  <c r="J19" s="1"/>
  <c r="F9"/>
  <c r="P30" i="5"/>
  <c r="L30"/>
  <c r="F8" i="6"/>
  <c r="Q29" i="5"/>
  <c r="J45"/>
  <c r="I26" i="6" s="1"/>
  <c r="J10" i="3"/>
  <c r="J11" s="1"/>
  <c r="J12" s="1"/>
  <c r="J13" s="1"/>
  <c r="J14" s="1"/>
  <c r="J15" s="1"/>
  <c r="J16" s="1"/>
  <c r="J17" s="1"/>
  <c r="J18" s="1"/>
  <c r="I9"/>
  <c r="I10" s="1"/>
  <c r="I11" s="1"/>
  <c r="I12" s="1"/>
  <c r="I13" s="1"/>
  <c r="I14" s="1"/>
  <c r="E11"/>
  <c r="E12" s="1"/>
  <c r="E13" s="1"/>
  <c r="E14" s="1"/>
  <c r="E15" s="1"/>
  <c r="E16" s="1"/>
  <c r="E17" s="1"/>
  <c r="E18" s="1"/>
  <c r="E10"/>
  <c r="C9"/>
  <c r="B9"/>
  <c r="C11" i="4" s="1"/>
  <c r="N26" i="6" l="1"/>
  <c r="N18"/>
  <c r="N15"/>
  <c r="N13"/>
  <c r="N11"/>
  <c r="D31" i="5"/>
  <c r="D11" i="6"/>
  <c r="N16"/>
  <c r="N12"/>
  <c r="N10"/>
  <c r="N17"/>
  <c r="N14"/>
  <c r="U24"/>
  <c r="B12"/>
  <c r="E12"/>
  <c r="B9"/>
  <c r="E9"/>
  <c r="B10"/>
  <c r="U21"/>
  <c r="F12"/>
  <c r="K23"/>
  <c r="U23" s="1"/>
  <c r="K31" i="5"/>
  <c r="T9" i="6"/>
  <c r="L31" i="5"/>
  <c r="L11" i="6"/>
  <c r="S30" i="5"/>
  <c r="R10" i="6"/>
  <c r="K8"/>
  <c r="U8" s="1"/>
  <c r="U25"/>
  <c r="O31" i="5"/>
  <c r="O11" i="6"/>
  <c r="P31" i="5"/>
  <c r="P11" i="6"/>
  <c r="K27" i="5"/>
  <c r="R31"/>
  <c r="S11" i="6"/>
  <c r="Q30" i="5"/>
  <c r="Q10" i="6"/>
  <c r="M10"/>
  <c r="K28" i="5"/>
  <c r="J26" i="6"/>
  <c r="F10"/>
  <c r="C10" i="3"/>
  <c r="C11" s="1"/>
  <c r="C12" s="1"/>
  <c r="C13" s="1"/>
  <c r="C14" s="1"/>
  <c r="C15" s="1"/>
  <c r="C16" s="1"/>
  <c r="C17" s="1"/>
  <c r="C18" s="1"/>
  <c r="C13" i="4"/>
  <c r="C17" s="1"/>
  <c r="B10" i="3"/>
  <c r="D9"/>
  <c r="C14" i="4" s="1"/>
  <c r="D32" i="5" l="1"/>
  <c r="D12" i="6"/>
  <c r="K12" s="1"/>
  <c r="K9"/>
  <c r="U9" s="1"/>
  <c r="B13"/>
  <c r="E13"/>
  <c r="F13"/>
  <c r="B11"/>
  <c r="E11"/>
  <c r="L32" i="5"/>
  <c r="L12" i="6"/>
  <c r="P32" i="5"/>
  <c r="P12" i="6"/>
  <c r="O32" i="5"/>
  <c r="O12" i="6"/>
  <c r="S31" i="5"/>
  <c r="R11" i="6"/>
  <c r="R32" i="5"/>
  <c r="S12" i="6"/>
  <c r="Q31" i="5"/>
  <c r="Q11" i="6"/>
  <c r="T10"/>
  <c r="M11"/>
  <c r="K29" i="5"/>
  <c r="E10" i="6"/>
  <c r="K10" s="1"/>
  <c r="F11"/>
  <c r="D10" i="3"/>
  <c r="G10" s="1"/>
  <c r="C16" i="4"/>
  <c r="C15"/>
  <c r="B11" i="3"/>
  <c r="D11" s="1"/>
  <c r="G11" s="1"/>
  <c r="G9"/>
  <c r="D33" i="5" l="1"/>
  <c r="D13" i="6"/>
  <c r="K13" s="1"/>
  <c r="B14"/>
  <c r="E14"/>
  <c r="F14"/>
  <c r="B15"/>
  <c r="K32" i="5"/>
  <c r="O33"/>
  <c r="O13" i="6"/>
  <c r="L33" i="5"/>
  <c r="L13" i="6"/>
  <c r="S32" i="5"/>
  <c r="R12" i="6"/>
  <c r="P33" i="5"/>
  <c r="P13" i="6"/>
  <c r="T11"/>
  <c r="R33" i="5"/>
  <c r="S13" i="6"/>
  <c r="U10"/>
  <c r="Q32" i="5"/>
  <c r="Q12" i="6"/>
  <c r="M12"/>
  <c r="K11"/>
  <c r="E15"/>
  <c r="K30" i="5"/>
  <c r="B12" i="3"/>
  <c r="D12" s="1"/>
  <c r="D34" i="5" l="1"/>
  <c r="K34" s="1"/>
  <c r="D14" i="6"/>
  <c r="K14" s="1"/>
  <c r="K33" i="5"/>
  <c r="S33"/>
  <c r="R13" i="6"/>
  <c r="L34" i="5"/>
  <c r="L14" i="6"/>
  <c r="P34" i="5"/>
  <c r="P14" i="6"/>
  <c r="O34" i="5"/>
  <c r="O14" i="6"/>
  <c r="U11"/>
  <c r="T12"/>
  <c r="U12" s="1"/>
  <c r="R34" i="5"/>
  <c r="S14" i="6"/>
  <c r="Q33" i="5"/>
  <c r="Q13" i="6"/>
  <c r="M13"/>
  <c r="F16"/>
  <c r="F15"/>
  <c r="B13" i="3"/>
  <c r="D13" s="1"/>
  <c r="G12"/>
  <c r="D35" i="5" l="1"/>
  <c r="D15" i="6"/>
  <c r="K15" s="1"/>
  <c r="O35" i="5"/>
  <c r="O15" i="6"/>
  <c r="L35" i="5"/>
  <c r="L15" i="6"/>
  <c r="S34" i="5"/>
  <c r="R14" i="6"/>
  <c r="P35" i="5"/>
  <c r="P15" i="6"/>
  <c r="T13"/>
  <c r="U13" s="1"/>
  <c r="R35" i="5"/>
  <c r="S15" i="6"/>
  <c r="Q34" i="5"/>
  <c r="Q14" i="6"/>
  <c r="M14"/>
  <c r="F17"/>
  <c r="B14" i="3"/>
  <c r="D14" s="1"/>
  <c r="G13"/>
  <c r="D36" i="5" l="1"/>
  <c r="D16" i="6"/>
  <c r="S35" i="5"/>
  <c r="R15" i="6"/>
  <c r="O36" i="5"/>
  <c r="O16" i="6"/>
  <c r="P36" i="5"/>
  <c r="P16" i="6"/>
  <c r="L36" i="5"/>
  <c r="L16" i="6"/>
  <c r="T14"/>
  <c r="U14" s="1"/>
  <c r="R36" i="5"/>
  <c r="S16" i="6"/>
  <c r="Q35" i="5"/>
  <c r="Q15" i="6"/>
  <c r="M15"/>
  <c r="F18"/>
  <c r="G14" i="3"/>
  <c r="B5" i="2"/>
  <c r="B4"/>
  <c r="B3"/>
  <c r="H39"/>
  <c r="B8"/>
  <c r="B39" s="1"/>
  <c r="H8"/>
  <c r="A8"/>
  <c r="G8" s="1"/>
  <c r="D37" i="5" l="1"/>
  <c r="D17" i="6"/>
  <c r="L37" i="5"/>
  <c r="L17" i="6"/>
  <c r="S36" i="5"/>
  <c r="R16" i="6"/>
  <c r="P37" i="5"/>
  <c r="P17" i="6"/>
  <c r="O37" i="5"/>
  <c r="O17" i="6"/>
  <c r="T15"/>
  <c r="U15" s="1"/>
  <c r="R37" i="5"/>
  <c r="S17" i="6"/>
  <c r="Q36" i="5"/>
  <c r="Q16" i="6"/>
  <c r="M16"/>
  <c r="F19"/>
  <c r="A39" i="2"/>
  <c r="G39" s="1"/>
  <c r="B15" i="3"/>
  <c r="C8" i="2"/>
  <c r="C18" i="4" s="1"/>
  <c r="D38" i="5" l="1"/>
  <c r="D18" i="6"/>
  <c r="P38" i="5"/>
  <c r="P18" i="6"/>
  <c r="L38" i="5"/>
  <c r="L19" i="6" s="1"/>
  <c r="L18"/>
  <c r="O38" i="5"/>
  <c r="O18" i="6"/>
  <c r="S37" i="5"/>
  <c r="R17" i="6"/>
  <c r="T16"/>
  <c r="G45" i="5"/>
  <c r="R38"/>
  <c r="S18" i="6"/>
  <c r="Q37" i="5"/>
  <c r="Q17" i="6"/>
  <c r="M17"/>
  <c r="C39" i="2"/>
  <c r="C40" s="1"/>
  <c r="D15" i="3"/>
  <c r="B16"/>
  <c r="D8" i="2"/>
  <c r="C9"/>
  <c r="D19" i="6" l="1"/>
  <c r="D45" i="5"/>
  <c r="D26" i="6" s="1"/>
  <c r="L45" i="5"/>
  <c r="L26" i="6" s="1"/>
  <c r="F26"/>
  <c r="T17"/>
  <c r="O19"/>
  <c r="O45" i="5"/>
  <c r="P19" i="6"/>
  <c r="P45" i="5"/>
  <c r="S38"/>
  <c r="R18" i="6"/>
  <c r="J32" i="9"/>
  <c r="G13" i="8"/>
  <c r="S19" i="6"/>
  <c r="R45" i="5"/>
  <c r="S26" i="6" s="1"/>
  <c r="Q38" i="5"/>
  <c r="Q19" i="6" s="1"/>
  <c r="Q18"/>
  <c r="M18"/>
  <c r="D39" i="2"/>
  <c r="G15" i="3"/>
  <c r="B17"/>
  <c r="D16"/>
  <c r="G16" s="1"/>
  <c r="C41" i="2"/>
  <c r="D40"/>
  <c r="D9"/>
  <c r="C10"/>
  <c r="T18" i="6" l="1"/>
  <c r="P26"/>
  <c r="O26"/>
  <c r="R19"/>
  <c r="S45" i="5"/>
  <c r="I28" i="8"/>
  <c r="G46" i="9"/>
  <c r="Q45" i="5"/>
  <c r="Q26" i="6" s="1"/>
  <c r="G16" i="7"/>
  <c r="J16" s="1"/>
  <c r="G16" i="8"/>
  <c r="J16" s="1"/>
  <c r="M19" i="6"/>
  <c r="M26"/>
  <c r="B18" i="3"/>
  <c r="D17"/>
  <c r="G17" s="1"/>
  <c r="D42" i="2"/>
  <c r="D41"/>
  <c r="C42"/>
  <c r="C43" s="1"/>
  <c r="C11"/>
  <c r="D10"/>
  <c r="T19" i="6" l="1"/>
  <c r="I32" i="8"/>
  <c r="I32" i="7"/>
  <c r="G50" i="9" s="1"/>
  <c r="J66" i="7"/>
  <c r="K76" i="9" s="1"/>
  <c r="B81" s="1"/>
  <c r="J66" i="8"/>
  <c r="R26" i="6"/>
  <c r="T26" s="1"/>
  <c r="I29" i="8"/>
  <c r="D18" i="3"/>
  <c r="G18" s="1"/>
  <c r="D43" i="2"/>
  <c r="C44"/>
  <c r="C12"/>
  <c r="D11"/>
  <c r="I39" i="7" l="1"/>
  <c r="J39" s="1"/>
  <c r="J50" s="1"/>
  <c r="G47" i="9"/>
  <c r="I55" s="1"/>
  <c r="J55" s="1"/>
  <c r="K65" s="1"/>
  <c r="I39" i="8"/>
  <c r="J39" s="1"/>
  <c r="J50" s="1"/>
  <c r="D44" i="2"/>
  <c r="C45"/>
  <c r="D12"/>
  <c r="C13"/>
  <c r="D45" l="1"/>
  <c r="C46"/>
  <c r="D13"/>
  <c r="C14"/>
  <c r="D46" l="1"/>
  <c r="C47"/>
  <c r="D14"/>
  <c r="C15"/>
  <c r="C48" l="1"/>
  <c r="D47"/>
  <c r="C16"/>
  <c r="D15"/>
  <c r="C49" l="1"/>
  <c r="D48"/>
  <c r="D16"/>
  <c r="C17"/>
  <c r="D49" l="1"/>
  <c r="C50"/>
  <c r="C18"/>
  <c r="D17"/>
  <c r="D50" l="1"/>
  <c r="C51"/>
  <c r="D18"/>
  <c r="C19"/>
  <c r="C52" l="1"/>
  <c r="D51"/>
  <c r="D19"/>
  <c r="C20"/>
  <c r="C21" s="1"/>
  <c r="D21" s="1"/>
  <c r="D52" l="1"/>
  <c r="C53"/>
  <c r="D20"/>
  <c r="D53" l="1"/>
  <c r="C54"/>
  <c r="C22"/>
  <c r="D22" s="1"/>
  <c r="D54" l="1"/>
  <c r="C55"/>
  <c r="C23"/>
  <c r="C56" l="1"/>
  <c r="D55"/>
  <c r="D23"/>
  <c r="C24"/>
  <c r="C57" l="1"/>
  <c r="D56"/>
  <c r="D24"/>
  <c r="C25"/>
  <c r="D57" l="1"/>
  <c r="C58"/>
  <c r="C26"/>
  <c r="D25"/>
  <c r="D58" l="1"/>
  <c r="C59"/>
  <c r="C27"/>
  <c r="D26"/>
  <c r="C60" l="1"/>
  <c r="D59"/>
  <c r="D27"/>
  <c r="C28"/>
  <c r="C61" l="1"/>
  <c r="D60"/>
  <c r="D28"/>
  <c r="C29"/>
  <c r="D61" l="1"/>
  <c r="C62"/>
  <c r="C30"/>
  <c r="D29"/>
  <c r="D62" l="1"/>
  <c r="C63"/>
  <c r="D63" s="1"/>
  <c r="C31"/>
  <c r="D30"/>
  <c r="C64" l="1"/>
  <c r="D31"/>
  <c r="C32"/>
  <c r="D32" s="1"/>
  <c r="C65" l="1"/>
  <c r="D64"/>
  <c r="C33"/>
  <c r="D65" l="1"/>
  <c r="C66"/>
  <c r="D66" s="1"/>
  <c r="E39" s="1"/>
  <c r="C34"/>
  <c r="D33"/>
  <c r="E8" s="1"/>
  <c r="C20" i="4" s="1"/>
  <c r="C16" i="6" l="1"/>
  <c r="B16"/>
  <c r="K35" i="5"/>
  <c r="H15" i="3"/>
  <c r="C29" i="4"/>
  <c r="H9" i="3"/>
  <c r="H10" s="1"/>
  <c r="C21" i="4"/>
  <c r="H16" i="3"/>
  <c r="F39" i="2"/>
  <c r="I15" i="3" s="1"/>
  <c r="I16" s="1"/>
  <c r="I17" s="1"/>
  <c r="I18" s="1"/>
  <c r="D34" i="2"/>
  <c r="C35"/>
  <c r="D35" s="1"/>
  <c r="C17" i="6" l="1"/>
  <c r="E17"/>
  <c r="B17"/>
  <c r="E16"/>
  <c r="K16" s="1"/>
  <c r="K16" i="3"/>
  <c r="L16" s="1"/>
  <c r="H17"/>
  <c r="K15"/>
  <c r="L15" s="1"/>
  <c r="I8" i="2"/>
  <c r="H11" i="3"/>
  <c r="I39" i="2"/>
  <c r="C18" i="6" l="1"/>
  <c r="K17"/>
  <c r="U17" s="1"/>
  <c r="U16"/>
  <c r="B18"/>
  <c r="K37" i="5"/>
  <c r="K36"/>
  <c r="K9" i="3"/>
  <c r="L9" s="1"/>
  <c r="H12"/>
  <c r="K17"/>
  <c r="L17" s="1"/>
  <c r="H18"/>
  <c r="K18" s="1"/>
  <c r="L18" s="1"/>
  <c r="B45" i="5" l="1"/>
  <c r="B26" i="6" s="1"/>
  <c r="E19"/>
  <c r="B19"/>
  <c r="E18"/>
  <c r="K18" s="1"/>
  <c r="K10" i="3"/>
  <c r="L10" s="1"/>
  <c r="H13"/>
  <c r="C19" i="6" l="1"/>
  <c r="K19" s="1"/>
  <c r="U19" s="1"/>
  <c r="C45" i="5"/>
  <c r="C26" i="6" s="1"/>
  <c r="U18"/>
  <c r="E45" i="5"/>
  <c r="E26" i="6" s="1"/>
  <c r="K38" i="5"/>
  <c r="H14" i="3"/>
  <c r="K11"/>
  <c r="L11" s="1"/>
  <c r="K12" l="1"/>
  <c r="L12" s="1"/>
  <c r="K14" l="1"/>
  <c r="L14" s="1"/>
  <c r="K13"/>
  <c r="L13" s="1"/>
  <c r="L19" l="1"/>
  <c r="K41" i="5" l="1"/>
  <c r="K45" s="1"/>
  <c r="I45"/>
  <c r="H26" i="6" s="1"/>
  <c r="H22"/>
  <c r="K22" s="1"/>
  <c r="U22" l="1"/>
  <c r="K26"/>
  <c r="J9" i="8" l="1"/>
  <c r="J17" s="1"/>
  <c r="J19" s="1"/>
  <c r="J22" s="1"/>
  <c r="J24" s="1"/>
  <c r="J26" s="1"/>
  <c r="I51" s="1"/>
  <c r="J51" s="1"/>
  <c r="U26" i="6"/>
  <c r="J9" i="7"/>
  <c r="J17" l="1"/>
  <c r="J19" s="1"/>
  <c r="J22" s="1"/>
  <c r="J24" s="1"/>
  <c r="J26" s="1"/>
  <c r="I51" s="1"/>
  <c r="K66" i="9" s="1"/>
  <c r="I24"/>
  <c r="J29" s="1"/>
  <c r="J33" s="1"/>
  <c r="K38" s="1"/>
  <c r="K42" s="1"/>
  <c r="I54" i="8"/>
  <c r="I56"/>
  <c r="I55"/>
  <c r="J51" i="7" l="1"/>
  <c r="I56" s="1"/>
  <c r="I57" i="8"/>
  <c r="J58" s="1"/>
  <c r="I55" i="7" l="1"/>
  <c r="I54"/>
  <c r="J59" i="8"/>
  <c r="J61" s="1"/>
  <c r="J62" s="1"/>
  <c r="J63" s="1"/>
  <c r="J68" s="1"/>
  <c r="I57" i="7" l="1"/>
  <c r="J67" i="8"/>
  <c r="J65"/>
  <c r="K67" i="9" l="1"/>
  <c r="J58" i="7"/>
  <c r="K68" i="9" s="1"/>
  <c r="J59" i="7" l="1"/>
  <c r="K69" i="9" s="1"/>
  <c r="J61" i="7" l="1"/>
  <c r="K71" i="9" s="1"/>
  <c r="J62" i="7" l="1"/>
  <c r="K72" i="9" s="1"/>
  <c r="J63" i="7" l="1"/>
  <c r="J68" s="1"/>
  <c r="K78" i="9" s="1"/>
  <c r="J65" i="7" l="1"/>
  <c r="K75" i="9" s="1"/>
  <c r="K73"/>
  <c r="J67" i="7"/>
  <c r="K77" i="9" s="1"/>
</calcChain>
</file>

<file path=xl/comments1.xml><?xml version="1.0" encoding="utf-8"?>
<comments xmlns="http://schemas.openxmlformats.org/spreadsheetml/2006/main">
  <authors>
    <author>city</author>
  </authors>
  <commentList>
    <comment ref="J21" authorId="0">
      <text>
        <r>
          <rPr>
            <b/>
            <sz val="9"/>
            <color indexed="81"/>
            <rFont val="Tahoma"/>
            <family val="2"/>
          </rPr>
          <t>In case of construction of House Fill amount in This cell.
&amp; leave blank the above cell</t>
        </r>
      </text>
    </comment>
  </commentList>
</comments>
</file>

<file path=xl/comments2.xml><?xml version="1.0" encoding="utf-8"?>
<comments xmlns="http://schemas.openxmlformats.org/spreadsheetml/2006/main">
  <authors>
    <author>city</author>
  </authors>
  <commentList>
    <comment ref="J21" authorId="0">
      <text>
        <r>
          <rPr>
            <b/>
            <sz val="9"/>
            <color indexed="81"/>
            <rFont val="Tahoma"/>
            <family val="2"/>
          </rPr>
          <t>In case of construction of House Fill amount in This cell.
&amp; leave blank the above cell</t>
        </r>
      </text>
    </comment>
  </commentList>
</comments>
</file>

<file path=xl/comments3.xml><?xml version="1.0" encoding="utf-8"?>
<comments xmlns="http://schemas.openxmlformats.org/spreadsheetml/2006/main">
  <authors>
    <author>as</author>
  </authors>
  <commentList>
    <comment ref="B89" authorId="0">
      <text>
        <r>
          <rPr>
            <b/>
            <sz val="9"/>
            <color indexed="81"/>
            <rFont val="Tahoma"/>
            <family val="2"/>
          </rPr>
          <t>as:</t>
        </r>
        <r>
          <rPr>
            <sz val="9"/>
            <color indexed="81"/>
            <rFont val="Tahoma"/>
            <family val="2"/>
          </rPr>
          <t xml:space="preserve">
</t>
        </r>
      </text>
    </comment>
  </commentList>
</comments>
</file>

<file path=xl/sharedStrings.xml><?xml version="1.0" encoding="utf-8"?>
<sst xmlns="http://schemas.openxmlformats.org/spreadsheetml/2006/main" count="613" uniqueCount="391">
  <si>
    <t>Name of Employee</t>
  </si>
  <si>
    <t>Designation</t>
  </si>
  <si>
    <t>Name of Office</t>
  </si>
  <si>
    <t>GP</t>
  </si>
  <si>
    <t>Basic Pay on 01.01.2016</t>
  </si>
  <si>
    <t>HRA</t>
  </si>
  <si>
    <t>Medical</t>
  </si>
  <si>
    <t>New Basic Pay on 01.01.2016</t>
  </si>
  <si>
    <t>Total</t>
  </si>
  <si>
    <t>New Salary on 01.01.2016</t>
  </si>
  <si>
    <t>New Salary on 01.07.2016</t>
  </si>
  <si>
    <t>Basic Pay + GP on 01.01.2016</t>
  </si>
  <si>
    <t>GP on 01.01.2016</t>
  </si>
  <si>
    <t>(BP+GP) x2.57</t>
  </si>
  <si>
    <t>Basic Pay + GP on 01.07.2016</t>
  </si>
  <si>
    <t>Basic Pay on 01.07.2016</t>
  </si>
  <si>
    <t>DA</t>
  </si>
  <si>
    <t>New Basic Pay on 01.07.2016</t>
  </si>
  <si>
    <t>Calculation 1</t>
  </si>
  <si>
    <t>Calculation 2</t>
  </si>
  <si>
    <t>Haryana 7th Pay Commission Pay Fixation  Table</t>
  </si>
  <si>
    <t>Name of employee :</t>
  </si>
  <si>
    <t>Designation:</t>
  </si>
  <si>
    <t>Name of the Office:</t>
  </si>
  <si>
    <t>Double Click on the Yellow cell and Edit the yellow Cell</t>
  </si>
  <si>
    <t>This Calculating software is downloaded from www.officebabu.com</t>
  </si>
  <si>
    <t>Due</t>
  </si>
  <si>
    <t>Drawn</t>
  </si>
  <si>
    <t>Others</t>
  </si>
  <si>
    <t xml:space="preserve">Basic Pay on 01.01.2016 </t>
  </si>
  <si>
    <t>Basic Pay 01.01.2016</t>
  </si>
  <si>
    <t>Other</t>
  </si>
  <si>
    <t>Arrear /Difference</t>
  </si>
  <si>
    <t>Month</t>
  </si>
  <si>
    <t>Old (6thPC) HRA %</t>
  </si>
  <si>
    <t>Intrem Relief</t>
  </si>
  <si>
    <t>This Software is designed by Sh. Ramesh Kumar Lecturer Mathematics GSSS Dhingsara (Fatehabad)</t>
  </si>
  <si>
    <t>We have acquired the information contained in this Calculator from the sources believed to be reliable. However, this website or its authors or the editors don't take any responsibility for the absolute accuracy of the information published and the damages suffered due to the use of this CALCULATOR</t>
  </si>
  <si>
    <t>How to use This Calculator / Software</t>
  </si>
  <si>
    <t>1.First of all you fill the data in introduction Sheet.</t>
  </si>
  <si>
    <t>2. Then you will get your revised pay structure on Pay fixation sheet. You Can also print it.</t>
  </si>
  <si>
    <t xml:space="preserve">3. Also you get your arrear on arrear sheet. </t>
  </si>
  <si>
    <t xml:space="preserve">इस Software के लिए आपके सुझाव तथा परामर्श gulshanrani651@gmail.com पर सादर आमंत्रित है । </t>
  </si>
  <si>
    <t xml:space="preserve">जब एक कर्मचारी या अधिकारी इस Software को एक बार प्रयोग करता है तो वह इससे सही Revised Pay पाता है। अन्य कर्मचारी या अधिकारी इसे दोबारा प्रयोग करना चाहता है तो सही सही Revised Pay  के लिए इस Software को दोबारा www.officebabu.com से Download करना पड़ेगा । क्योकि एक बार इसे प्रयोग करने के बाद  इसमे लगे formule काम नहीं करेंगे ।   </t>
  </si>
  <si>
    <t>Designed By : Sh. Ramesh Kumar Lect. Mathematics, GSSS Dhingsara (Fatehabad)</t>
  </si>
  <si>
    <t>(Downloaded from www.officebabu.com)</t>
  </si>
  <si>
    <t>Haryana 7th Pay Commission Pay Arear Table from Jan. 2016 to Oct. 2016</t>
  </si>
  <si>
    <t>Intrim Relif for Class III and Class IV Employee</t>
  </si>
  <si>
    <t>Haryana 7th Pay Commission (Haryana) Salary  &amp; Arrear Calculating Software            (For Employee having GPF)</t>
  </si>
  <si>
    <t>Note : HRA will be in old Structure ( 10% or 20% or 30%) on (old Basic Pay +GP) of Pay Drawn Month Untill Haryana Govt. HRA Schedule notified.</t>
  </si>
  <si>
    <t>Note : HRA will be in old Structure ( 10% or 20% or 30%) on (old Basic Pay +GP) of Pay Drawn Month Untill Haryana Govt. HRA Schedule notified. So There is no Difference in Medical and HRA)</t>
  </si>
  <si>
    <t>This Software is only For Employee Having in Functional Level of the Post in Existing Grade Pay and GP i.e. Not Taken ACP</t>
  </si>
  <si>
    <t>Annexure-II</t>
  </si>
  <si>
    <t>Statement of Fixation of pay under</t>
  </si>
  <si>
    <t xml:space="preserve"> Haryana Civil Service (Revised Pay) Rule, 2016</t>
  </si>
  <si>
    <t>Sr. No.</t>
  </si>
  <si>
    <t>Particular</t>
  </si>
  <si>
    <t>Name of the Government Employee</t>
  </si>
  <si>
    <r>
      <t>Designation of the post in which pay is to be fixed on January 1</t>
    </r>
    <r>
      <rPr>
        <vertAlign val="superscript"/>
        <sz val="12"/>
        <color theme="1"/>
        <rFont val="Cambria"/>
        <family val="1"/>
      </rPr>
      <t>st</t>
    </r>
    <r>
      <rPr>
        <sz val="12"/>
        <color theme="1"/>
        <rFont val="Cambria"/>
        <family val="1"/>
      </rPr>
      <t xml:space="preserve"> , 2016</t>
    </r>
  </si>
  <si>
    <t>Status (Substantive/Officiating)</t>
  </si>
  <si>
    <t>Officiating</t>
  </si>
  <si>
    <t>Pre-revised Pay Band and Grade Pay applicable for the post (in case more than one Pay Band+Grade Pay is applicable for the post and these have been merged in a aingle revised Pay Band+Grade Pay in which employee was actually drawing his pay should be specified)</t>
  </si>
  <si>
    <r>
      <t>Existing emoluments as on January 1</t>
    </r>
    <r>
      <rPr>
        <vertAlign val="superscript"/>
        <sz val="12"/>
        <color theme="1"/>
        <rFont val="Cambria"/>
        <family val="1"/>
      </rPr>
      <t>st</t>
    </r>
    <r>
      <rPr>
        <sz val="12"/>
        <color theme="1"/>
        <rFont val="Cambria"/>
        <family val="1"/>
      </rPr>
      <t xml:space="preserve"> 2016 </t>
    </r>
  </si>
  <si>
    <r>
      <t>(a)</t>
    </r>
    <r>
      <rPr>
        <sz val="12"/>
        <color theme="1"/>
        <rFont val="Times New Roman"/>
        <family val="1"/>
      </rPr>
      <t xml:space="preserve">    </t>
    </r>
    <r>
      <rPr>
        <sz val="12"/>
        <color theme="1"/>
        <rFont val="Cambria"/>
        <family val="1"/>
      </rPr>
      <t>Pay in Pay Band (Including Stagnation Increments, if any).</t>
    </r>
  </si>
  <si>
    <r>
      <t>(b)</t>
    </r>
    <r>
      <rPr>
        <sz val="12"/>
        <color theme="1"/>
        <rFont val="Times New Roman"/>
        <family val="1"/>
      </rPr>
      <t xml:space="preserve">    </t>
    </r>
    <r>
      <rPr>
        <sz val="12"/>
        <color theme="1"/>
        <rFont val="Cambria"/>
        <family val="1"/>
      </rPr>
      <t>Grade Pay</t>
    </r>
  </si>
  <si>
    <r>
      <t>(d)</t>
    </r>
    <r>
      <rPr>
        <sz val="12"/>
        <color theme="1"/>
        <rFont val="Times New Roman"/>
        <family val="1"/>
      </rPr>
      <t xml:space="preserve">    </t>
    </r>
    <r>
      <rPr>
        <sz val="12"/>
        <color theme="1"/>
        <rFont val="Cambria"/>
        <family val="1"/>
      </rPr>
      <t>Total existing emoluments (a) to (c)</t>
    </r>
  </si>
  <si>
    <r>
      <t>Basic Pay (Pay in the applicable pay band plus applicable Grade Pay) in the Pre-revised structure as on January, 1</t>
    </r>
    <r>
      <rPr>
        <vertAlign val="superscript"/>
        <sz val="12"/>
        <color theme="1"/>
        <rFont val="Cambria"/>
        <family val="1"/>
      </rPr>
      <t>st</t>
    </r>
    <r>
      <rPr>
        <sz val="12"/>
        <color theme="1"/>
        <rFont val="Cambria"/>
        <family val="1"/>
      </rPr>
      <t xml:space="preserve"> 2016</t>
    </r>
  </si>
  <si>
    <t>Applicable level in the Pay Matrix corresponding to the pay band and Grade Pay shown at Sr. No. 4 above.</t>
  </si>
  <si>
    <t>Amount arrived at by multiplying Basic Pay as at Sr. No. 6 by 2.57</t>
  </si>
  <si>
    <t>Applicable Cell in the level either equal to just above the Amount at Sr. No. 8 above</t>
  </si>
  <si>
    <t>Revised Basic Pay (as per Sr. No. 9)</t>
  </si>
  <si>
    <t>Stepped up pay with reference to the revised pay of the junior, if applicable, [Rule…………….and……………of HCS(RP) Rule 2016. Name and pay of the junior also to be indicated distinctly.</t>
  </si>
  <si>
    <t>Revised pay with reference to the Substantive Pay in case where the pay fixed in the officiating post is lower than the pay fixed in the substantive post, if applicable [Rule…………………………(………..)]</t>
  </si>
  <si>
    <t>Personal Pay, if any (Rule …………….and……………]</t>
  </si>
  <si>
    <t>Non-Practicing Allowance as Admissible at present in the existing Pre-revised pay structure (in terms of Para………. Of Notification).</t>
  </si>
  <si>
    <t>Date of next increment (Rule………….&amp;…………..) and pay after grant of increment.</t>
  </si>
  <si>
    <t>Date of Increment</t>
  </si>
  <si>
    <t>Pay after Increment in applicable level</t>
  </si>
  <si>
    <t>Any other relevant information</t>
  </si>
  <si>
    <t>Date</t>
  </si>
  <si>
    <t>Office</t>
  </si>
  <si>
    <t xml:space="preserve">Signature &amp; Designation </t>
  </si>
  <si>
    <t>of Head of Office</t>
  </si>
  <si>
    <t>Verification by SO/AO</t>
  </si>
  <si>
    <r>
      <t>(c)</t>
    </r>
    <r>
      <rPr>
        <sz val="11"/>
        <color theme="1"/>
        <rFont val="Times New Roman"/>
        <family val="1"/>
      </rPr>
      <t xml:space="preserve">    </t>
    </r>
    <r>
      <rPr>
        <sz val="11"/>
        <color theme="1"/>
        <rFont val="Cambria"/>
        <family val="1"/>
      </rPr>
      <t>Dearness Allowance applicable as on 01-01-2016</t>
    </r>
  </si>
  <si>
    <t>Pay Band on 01.01.2016</t>
  </si>
  <si>
    <t>IS 4440-7440</t>
  </si>
  <si>
    <t>PB -1,   5200-20200</t>
  </si>
  <si>
    <t>PB -2,   9300-34800</t>
  </si>
  <si>
    <t>PB -3,   15600-39100</t>
  </si>
  <si>
    <t>PB -4,   37400-67000</t>
  </si>
  <si>
    <t>www.officebabu.com Provides best and simple calculator for income tax</t>
  </si>
  <si>
    <r>
      <t xml:space="preserve">FOR STUDY MATERIAL, OLD QUESTION PAPERS, SAMPLE PAPERS, NOTES FOR TET, HCS/IAS, BANKING/SSC, NCERT BOOKS VISIT </t>
    </r>
    <r>
      <rPr>
        <sz val="12"/>
        <rFont val="Calibri"/>
        <family val="2"/>
        <scheme val="minor"/>
      </rPr>
      <t xml:space="preserve">www.rsnotes.in </t>
    </r>
    <r>
      <rPr>
        <sz val="12"/>
        <color rgb="FFFF0000"/>
        <rFont val="Calibri"/>
        <family val="2"/>
        <scheme val="minor"/>
      </rPr>
      <t xml:space="preserve">                                                                                  See Your Salary at </t>
    </r>
    <r>
      <rPr>
        <sz val="12"/>
        <rFont val="Calibri"/>
        <family val="2"/>
        <scheme val="minor"/>
      </rPr>
      <t>www.intraharyana.blogspot.in</t>
    </r>
  </si>
  <si>
    <t>This Income Tax Software is Prepared by Ramesh Kumar Lect. In Maths. GSSS Dhingsara (Fatehabad)</t>
  </si>
  <si>
    <t>Name of employee</t>
  </si>
  <si>
    <t>Designation of Employee</t>
  </si>
  <si>
    <t>Father's Name</t>
  </si>
  <si>
    <t>Name of office</t>
  </si>
  <si>
    <t>PAN No. of Employee</t>
  </si>
  <si>
    <t>Name of Head of Office</t>
  </si>
  <si>
    <t>SH. SHASHI PRAKASH</t>
  </si>
  <si>
    <t>Name of Father of Head of Office</t>
  </si>
  <si>
    <t>Designation of Head of office</t>
  </si>
  <si>
    <t>Designation of DDO</t>
  </si>
  <si>
    <t>Address of Head of office (Tax Deductor)</t>
  </si>
  <si>
    <t>Name of Office of DDO</t>
  </si>
  <si>
    <t>PAN No. of Employer</t>
  </si>
  <si>
    <t>PAN of DDO</t>
  </si>
  <si>
    <t>TAN No. of Employer</t>
  </si>
  <si>
    <t>TAN of DDO</t>
  </si>
  <si>
    <t>Company/Individual</t>
  </si>
  <si>
    <t>Individual</t>
  </si>
  <si>
    <t>Place</t>
  </si>
  <si>
    <t>Place of your Posting</t>
  </si>
  <si>
    <t xml:space="preserve">Pay Calculation Sheet for -Income Tax Calculation ,for the financial year 206-17,  Assessment Year 2017-18                                                                                                                                                                                                                                                                                </t>
  </si>
  <si>
    <t>MONTH &amp;Year</t>
  </si>
  <si>
    <t>Basic +Grade Pay</t>
  </si>
  <si>
    <t>Conv.  Allown/SP          If any</t>
  </si>
  <si>
    <t>D.A.</t>
  </si>
  <si>
    <t>Put D.A. Rate of %</t>
  </si>
  <si>
    <t>H.R.A.</t>
  </si>
  <si>
    <t>M.A.</t>
  </si>
  <si>
    <t>Arrear/ LTC</t>
  </si>
  <si>
    <t>Intrim Relif</t>
  </si>
  <si>
    <t>TOTAL</t>
  </si>
  <si>
    <t>G.P.F.</t>
  </si>
  <si>
    <t>GPF Advance</t>
  </si>
  <si>
    <t>Vechile Advance</t>
  </si>
  <si>
    <t>G.I.S.</t>
  </si>
  <si>
    <t>H.B.  ADV</t>
  </si>
  <si>
    <t>Computer Loan</t>
  </si>
  <si>
    <t>Other Deduction</t>
  </si>
  <si>
    <t>Advance Income tax Paid</t>
  </si>
  <si>
    <t>N.S.C.</t>
  </si>
  <si>
    <t>Child Edu.</t>
  </si>
  <si>
    <t>DA Arear</t>
  </si>
  <si>
    <t>Arrear Jan 06 to Oct. 16</t>
  </si>
  <si>
    <t>LTC</t>
  </si>
  <si>
    <t>Other Arrear</t>
  </si>
  <si>
    <t xml:space="preserve">Other </t>
  </si>
  <si>
    <t>Travel Concession or Assistance</t>
  </si>
  <si>
    <t>Fixed Conveyance Allowance (su. To actual expe)</t>
  </si>
  <si>
    <t>(Rs 2,00,000/- in case construction of house is completed from borrowed capital on or after 1.4.99)</t>
  </si>
  <si>
    <r>
      <t>Income from other sources</t>
    </r>
    <r>
      <rPr>
        <b/>
        <sz val="8"/>
        <rFont val="Arial"/>
        <family val="2"/>
      </rPr>
      <t xml:space="preserve"> </t>
    </r>
    <r>
      <rPr>
        <sz val="8"/>
        <rFont val="Arial"/>
        <family val="2"/>
      </rPr>
      <t>including Interest from bank and other deposits or investments</t>
    </r>
  </si>
  <si>
    <t>Agriculture Income</t>
  </si>
  <si>
    <t>Less: Deduction u/s 80c to 80ccf( Savings and investments made during the year)</t>
  </si>
  <si>
    <t>c</t>
  </si>
  <si>
    <t>LIC- life insurance Premia Payment</t>
  </si>
  <si>
    <t>d</t>
  </si>
  <si>
    <t>ULIP- contribution to unit- linked Ins. Plan UTI/LIC</t>
  </si>
  <si>
    <t>e</t>
  </si>
  <si>
    <t>Payment of House Loan</t>
  </si>
  <si>
    <t>f</t>
  </si>
  <si>
    <t>Tuition Fee(maximum for 2 children)</t>
  </si>
  <si>
    <t xml:space="preserve">g </t>
  </si>
  <si>
    <t>Investement in  NSC (viii issue)</t>
  </si>
  <si>
    <t>h</t>
  </si>
  <si>
    <t>Accrued Interest on Nsc</t>
  </si>
  <si>
    <t>i</t>
  </si>
  <si>
    <t>PPF</t>
  </si>
  <si>
    <t>j</t>
  </si>
  <si>
    <t>k</t>
  </si>
  <si>
    <t xml:space="preserve">l </t>
  </si>
  <si>
    <t>80CCG(Rajive Gandhi Equity Saving Scheme( Deduction Up to 50% of Max. 50,000)</t>
  </si>
  <si>
    <t>m</t>
  </si>
  <si>
    <t>Less Deduction U/S 80E (Interest Paid on Loan for Higher Education)</t>
  </si>
  <si>
    <t>Deductions u/s 80D to 80U (Please see the rule before filling this colmn)</t>
  </si>
  <si>
    <t xml:space="preserve">ii             </t>
  </si>
  <si>
    <t>80DD (Handicaped Dependent)</t>
  </si>
  <si>
    <t>iii</t>
  </si>
  <si>
    <t xml:space="preserve">80G </t>
  </si>
  <si>
    <t>iv</t>
  </si>
  <si>
    <t>80U</t>
  </si>
  <si>
    <t>v</t>
  </si>
  <si>
    <t>80TTA (Interest of Bank Account Max. Rebet upto Rs. 10000/-)</t>
  </si>
  <si>
    <t>Any other</t>
  </si>
  <si>
    <t>Other Allowance</t>
  </si>
  <si>
    <t>Vech Adv</t>
  </si>
  <si>
    <t>Adv Income tax Paid</t>
  </si>
  <si>
    <t>Other Deducation</t>
  </si>
  <si>
    <t>Total Deducation</t>
  </si>
  <si>
    <t>Net Pay</t>
  </si>
  <si>
    <t>Arrear Jan 16 to Oct. 16</t>
  </si>
  <si>
    <t>Downloaded from www.officebabu.com</t>
  </si>
  <si>
    <t xml:space="preserve">Proforma for Calculation of Income Tax for the year  2016-17 </t>
  </si>
  <si>
    <t>(with 7th Pay Commission Arrear)</t>
  </si>
  <si>
    <t>( To be submitted in triplicate alongwith Attested Photostat copies of savings mentioned in Item No. G)</t>
  </si>
  <si>
    <t>Name of the employee :</t>
  </si>
  <si>
    <t>Designation :</t>
  </si>
  <si>
    <t>PAN :</t>
  </si>
  <si>
    <t>Office Name :</t>
  </si>
  <si>
    <t>Rs.</t>
  </si>
  <si>
    <t>A.</t>
  </si>
  <si>
    <t>Salary and other Beninifits:</t>
  </si>
  <si>
    <t>( received during financial year 2016-17 )</t>
  </si>
  <si>
    <t>B.</t>
  </si>
  <si>
    <t>Less: Income exemptu/s 10</t>
  </si>
  <si>
    <t>House Rent Allowance</t>
  </si>
  <si>
    <t>Income from Salary</t>
  </si>
  <si>
    <t>C</t>
  </si>
  <si>
    <t>Add: Income From House Property</t>
  </si>
  <si>
    <t>D</t>
  </si>
  <si>
    <t>Less : interest paid in case of self occupied residential house(upto Rs.30,000)</t>
  </si>
  <si>
    <t>balance</t>
  </si>
  <si>
    <t>E</t>
  </si>
  <si>
    <r>
      <t>Add: income from other sources</t>
    </r>
    <r>
      <rPr>
        <b/>
        <sz val="8"/>
        <rFont val="Arial"/>
        <family val="2"/>
      </rPr>
      <t xml:space="preserve"> </t>
    </r>
    <r>
      <rPr>
        <sz val="8"/>
        <rFont val="Arial"/>
        <family val="2"/>
      </rPr>
      <t>including Interest from bank and other deposits or investments</t>
    </r>
  </si>
  <si>
    <t>F</t>
  </si>
  <si>
    <t>Gross Total Income</t>
  </si>
  <si>
    <t>G</t>
  </si>
  <si>
    <t>Add: Agriculture Income</t>
  </si>
  <si>
    <t>H</t>
  </si>
  <si>
    <t>Total Income</t>
  </si>
  <si>
    <t>I</t>
  </si>
  <si>
    <t>a</t>
  </si>
  <si>
    <t>G.P.F.-contribution towards Provident Fund</t>
  </si>
  <si>
    <t>b</t>
  </si>
  <si>
    <t>GIS- Recovery towards Group Insurance Scheme</t>
  </si>
  <si>
    <t>Total(limited to Rs 150000)</t>
  </si>
  <si>
    <t>l</t>
  </si>
  <si>
    <t>Rajive Gandhi Equity Saving Scheme( Deduction Up to 50% of Max. 50,000)</t>
  </si>
  <si>
    <t>J</t>
  </si>
  <si>
    <t>Less: Deductions u/s 80D to 80U</t>
  </si>
  <si>
    <t>80G …………………………………………</t>
  </si>
  <si>
    <t>vi</t>
  </si>
  <si>
    <t>Total Deduction from 80C to 80U</t>
  </si>
  <si>
    <t>L</t>
  </si>
  <si>
    <t>Taxable Income(rounde off to nearest ten rupees)</t>
  </si>
  <si>
    <t>M</t>
  </si>
  <si>
    <t>Computation of Tax</t>
  </si>
  <si>
    <t>rate</t>
  </si>
  <si>
    <t>amount</t>
  </si>
  <si>
    <t>1. on first Rs 2,50,000</t>
  </si>
  <si>
    <t>nil</t>
  </si>
  <si>
    <t>2. Rs 2,50,000 to Rs 5,00,000</t>
  </si>
  <si>
    <t xml:space="preserve">3. Rs 5,00,001 to Rs 10,00,000 </t>
  </si>
  <si>
    <t>4. Exceeding Rs 10000001</t>
  </si>
  <si>
    <t>N</t>
  </si>
  <si>
    <t>Tax On Total  Income</t>
  </si>
  <si>
    <t>O</t>
  </si>
  <si>
    <t>Rebet U/S 87A</t>
  </si>
  <si>
    <t>P</t>
  </si>
  <si>
    <t>Tax Payable after rebet U/S 87A (item K-L)</t>
  </si>
  <si>
    <t>Less: Income Tax on Agriculture income</t>
  </si>
  <si>
    <t>Tax Payable after Rebet on agriculture income</t>
  </si>
  <si>
    <t>Q</t>
  </si>
  <si>
    <t>Education Cess &amp;Higher Education cess@ 3% of above</t>
  </si>
  <si>
    <t>R</t>
  </si>
  <si>
    <r>
      <t xml:space="preserve">Tax Payable ( </t>
    </r>
    <r>
      <rPr>
        <sz val="9"/>
        <rFont val="Arial"/>
        <family val="2"/>
      </rPr>
      <t>item M+N)</t>
    </r>
  </si>
  <si>
    <t>S</t>
  </si>
  <si>
    <t xml:space="preserve">Rebet U/S 89(1) </t>
  </si>
  <si>
    <t>T</t>
  </si>
  <si>
    <t>Total Tax Payable</t>
  </si>
  <si>
    <t>U</t>
  </si>
  <si>
    <r>
      <t xml:space="preserve">Tax Deduced at source </t>
    </r>
    <r>
      <rPr>
        <sz val="9"/>
        <rFont val="Arial"/>
        <family val="2"/>
      </rPr>
      <t>(enclose certificates) issued u/s 203</t>
    </r>
  </si>
  <si>
    <t>V</t>
  </si>
  <si>
    <t>Balance Tax to be paid</t>
  </si>
  <si>
    <t>W</t>
  </si>
  <si>
    <t>Refundable Tax Amount</t>
  </si>
  <si>
    <t>verification</t>
  </si>
  <si>
    <t>I ……………….... Do hereby declare that what is stated above is true to the best of my knowledge</t>
  </si>
  <si>
    <t>Place……………………..……</t>
  </si>
  <si>
    <t>Date…………</t>
  </si>
  <si>
    <t>……………</t>
  </si>
  <si>
    <t>………………</t>
  </si>
  <si>
    <t>head of office</t>
  </si>
  <si>
    <t>Checked by</t>
  </si>
  <si>
    <t>signature of employee</t>
  </si>
  <si>
    <t>(without 7th Pay Commission Arrear)</t>
  </si>
  <si>
    <t>Education Allwance Rs. 100 Per Month Per Child</t>
  </si>
  <si>
    <t xml:space="preserve">इस software को प्रयोग करने की विधि                                              सबसे पहले Intro शीट पर अपनी Detail पीली Cells में भरें।                                                                     इसके बाद अपनी Deductions की details (Gpf, gpf advance, hba, advance tax deduction तथा other deducations) table में भरें। साथ ही अपनी अन्य Detail पीली Cells में भरें।                                                                    इसके बाद अपनी Salary Statement, Tax with arrear/without arrear तथा 7th Pay Commission  arrear print करे ।                                                                                                    </t>
  </si>
  <si>
    <t xml:space="preserve">चेतावनी : इस software से जब एक कर्मचारी अपना Tax Calculate कर लेता है, और अपने लिए या दूसरे कर्मचारी के लिए प्रयोग करना चाहता है तो इसे दोबारा www.officebabu.com से Download करें ।  </t>
  </si>
  <si>
    <t>Handicapped Allowance</t>
  </si>
  <si>
    <t>SP</t>
  </si>
  <si>
    <t>80DD (Handicaped Dependent) (40%-79% 75000/- for above 125000/-)</t>
  </si>
  <si>
    <t>80U        Self (40%-79% 75000/- for above 125000/-)</t>
  </si>
  <si>
    <t>Self Contribution to NPS Account (Maximum 50000/-)</t>
  </si>
  <si>
    <t>n</t>
  </si>
  <si>
    <t>and belief. Verified today the ……………… day of ……………. 2017</t>
  </si>
  <si>
    <t>80 D (Medical/Insurance Premiam upto 25000)</t>
  </si>
  <si>
    <t>80 D (Medical/Insurance Premiam upto 25000)……………………………………</t>
  </si>
  <si>
    <t>Form No. 16 [See rule 31 (1) (a)]</t>
  </si>
  <si>
    <t>Part A</t>
  </si>
  <si>
    <t>Certificate u/s 203 of Income Tax Act, 1961 for tax deducted at source on salary</t>
  </si>
  <si>
    <t>Name and Address of Employer</t>
  </si>
  <si>
    <t>Name and Designation of Employee</t>
  </si>
  <si>
    <t>PAN of the Deductor</t>
  </si>
  <si>
    <t>TAN of Deductor</t>
  </si>
  <si>
    <t>PAN of Employee</t>
  </si>
  <si>
    <t>CIT (TDS)</t>
  </si>
  <si>
    <t>Assessment Year</t>
  </si>
  <si>
    <t>Period</t>
  </si>
  <si>
    <t>Address …………………………………………………………………………………..</t>
  </si>
  <si>
    <t>2017-18</t>
  </si>
  <si>
    <t xml:space="preserve">From </t>
  </si>
  <si>
    <t>To</t>
  </si>
  <si>
    <t>………………………………………………………………………………………………..</t>
  </si>
  <si>
    <t>City ……………………………………….. PIN Code ……………………………..</t>
  </si>
  <si>
    <t>Summary of Tax deducted at Source</t>
  </si>
  <si>
    <t>Quarter</t>
  </si>
  <si>
    <t>Receipt numbers of original statements of TDS under sub-section (3) of section 200</t>
  </si>
  <si>
    <t>Amounts of tax deducted in respect of the employee</t>
  </si>
  <si>
    <t>Amounts of tax deposited remitted in respect of the employee</t>
  </si>
  <si>
    <t>Quarter 1</t>
  </si>
  <si>
    <t>Quarter 2</t>
  </si>
  <si>
    <t>Quarter 3</t>
  </si>
  <si>
    <t>Quarter 4</t>
  </si>
  <si>
    <t>Part B (Refer Note 1)</t>
  </si>
  <si>
    <t>DETAILS OF SALARY PAID AND ANY OTHER INCOME AND TAX DEDUCTED</t>
  </si>
  <si>
    <t xml:space="preserve">1. Gross Salary </t>
  </si>
  <si>
    <t>(a) Salary as per provisions contained in secion 17 (1)</t>
  </si>
  <si>
    <t>(b) Value of perquisites u/s 17 (2)</t>
  </si>
  <si>
    <t xml:space="preserve">       (as per form no. 12BB, wherever applicable)</t>
  </si>
  <si>
    <t>(c) Profits in lieu of salary u/s 17 (3)</t>
  </si>
  <si>
    <t>(d) Total</t>
  </si>
  <si>
    <t>2. Less: Allowance to the extent u/s 10</t>
  </si>
  <si>
    <t>Type here if any other</t>
  </si>
  <si>
    <t>3. Balance (1-2)</t>
  </si>
  <si>
    <t>4. Deductions:</t>
  </si>
  <si>
    <t>5. Aggregate of 4 (a) and (b)</t>
  </si>
  <si>
    <t>6. Income chargeanble under the head 'salaries' (3-5)</t>
  </si>
  <si>
    <t>7. Add: Any other income reported by Employee</t>
  </si>
  <si>
    <t>Interest from Saving Bank Accounts</t>
  </si>
  <si>
    <t>8. Gross Total Income (6+7) c/f</t>
  </si>
  <si>
    <t>9. Deductions under chapter VI A</t>
  </si>
  <si>
    <t>Gross Amount</t>
  </si>
  <si>
    <t>Deductible Amount</t>
  </si>
  <si>
    <t xml:space="preserve">        (A) Sections 80C, 80CCC, 80CCD</t>
  </si>
  <si>
    <t>a) Section 80C</t>
  </si>
  <si>
    <t>Amount (in Rs.)</t>
  </si>
  <si>
    <t>i)  GPF</t>
  </si>
  <si>
    <t>ii) GIS</t>
  </si>
  <si>
    <t>iii) LIC</t>
  </si>
  <si>
    <t>iv) ULIP</t>
  </si>
  <si>
    <t>v) Repayment of House Loan</t>
  </si>
  <si>
    <t>vi)Tution Fee (Max. two children)</t>
  </si>
  <si>
    <t>vii) Investment in NSC</t>
  </si>
  <si>
    <t>viii) Accrued Interest on NSC</t>
  </si>
  <si>
    <t>ix) NPS</t>
  </si>
  <si>
    <t>x) Any Other</t>
  </si>
  <si>
    <t>Note:   1. Aggregate amount deductible under section 80C,</t>
  </si>
  <si>
    <t xml:space="preserve">       80CCC and 80CCD shall not exceed one lakh fifty thousand rupees.</t>
  </si>
  <si>
    <t xml:space="preserve">        (B) Other sections (80E, G, TTA etc.) under chapter VI A</t>
  </si>
  <si>
    <t>Qualifying Amount</t>
  </si>
  <si>
    <t>i) Section</t>
  </si>
  <si>
    <t xml:space="preserve"> 80CCD (1B)</t>
  </si>
  <si>
    <t>ii) Section</t>
  </si>
  <si>
    <t xml:space="preserve"> 80CCG</t>
  </si>
  <si>
    <t>iii) Section</t>
  </si>
  <si>
    <t xml:space="preserve">  80D, DD, DDB, 80E</t>
  </si>
  <si>
    <t>iv) Section</t>
  </si>
  <si>
    <t xml:space="preserve">  88 TTA (1)</t>
  </si>
  <si>
    <t>v) Section</t>
  </si>
  <si>
    <t xml:space="preserve"> 80U and others</t>
  </si>
  <si>
    <t>10. Aggregate of deductible amounts under chapter VI-A</t>
  </si>
  <si>
    <t>11. Total Income (8-10)</t>
  </si>
  <si>
    <t>12. Tax on Total Income</t>
  </si>
  <si>
    <t>13. Tax Payable after rebet U/S 87A (item K-L)</t>
  </si>
  <si>
    <t>14. Less: Income Tax on Agriculture income</t>
  </si>
  <si>
    <t>15. Tax Payable after Rebet on agriculture income</t>
  </si>
  <si>
    <t>16. Education Cess &amp;Higher Education cess@ 3% of above</t>
  </si>
  <si>
    <t>17. Tax Payable ( item M+N)</t>
  </si>
  <si>
    <t xml:space="preserve">18. Rebet U/S 89(1) </t>
  </si>
  <si>
    <t>19. Total Tax Payable</t>
  </si>
  <si>
    <t>20. Tax Deduced at source (enclose certificates) issued u/s 203</t>
  </si>
  <si>
    <t>21. Balance Tax to be paid</t>
  </si>
  <si>
    <t>22. Refundable Tax Amount</t>
  </si>
  <si>
    <t xml:space="preserve">Verification: </t>
  </si>
  <si>
    <t xml:space="preserve">working in the capacity of </t>
  </si>
  <si>
    <t xml:space="preserve">do hereby certify that a sum of </t>
  </si>
  <si>
    <t xml:space="preserve">            Rs. </t>
  </si>
  <si>
    <t>[Rupees                                                                                                                                  (in words)]</t>
  </si>
  <si>
    <t>has been</t>
  </si>
  <si>
    <t>deducted at source and paid to the credit of the Central Government. I further certify that the information given</t>
  </si>
  <si>
    <t xml:space="preserve">above is true and correct based on the books of account, documents, TDS statement, TDS deposited and other </t>
  </si>
  <si>
    <t>available records.</t>
  </si>
  <si>
    <t>Signature of the person responsible for deduction of tax</t>
  </si>
  <si>
    <t xml:space="preserve">Place </t>
  </si>
  <si>
    <t>Full Name</t>
  </si>
  <si>
    <t>Desgination</t>
  </si>
  <si>
    <t>Agreculture income</t>
  </si>
  <si>
    <t>Fix Pay</t>
  </si>
  <si>
    <t xml:space="preserve">This Software is only For Employee with Fixed Pay       </t>
  </si>
  <si>
    <t xml:space="preserve">Salary Statement for the financial year 2016-17,  Assessment Year 2017-18 </t>
  </si>
  <si>
    <t>JAGDISH KUMAR</t>
  </si>
  <si>
    <t>TGT SANSKRIT</t>
  </si>
  <si>
    <t>SH DHARAM PAL</t>
  </si>
  <si>
    <t>GHS KUKRANWALI</t>
  </si>
  <si>
    <t>RAJENDER SINGH</t>
  </si>
  <si>
    <t xml:space="preserve">EHM </t>
  </si>
  <si>
    <t>GHS KUKRANWALI , FATEHABAD</t>
  </si>
  <si>
    <t>ABCDE1234P</t>
  </si>
</sst>
</file>

<file path=xl/styles.xml><?xml version="1.0" encoding="utf-8"?>
<styleSheet xmlns="http://schemas.openxmlformats.org/spreadsheetml/2006/main">
  <numFmts count="2">
    <numFmt numFmtId="43" formatCode="_(* #,##0.00_);_(* \(#,##0.00\);_(* &quot;-&quot;??_);_(@_)"/>
    <numFmt numFmtId="164" formatCode="0;[Red]0"/>
  </numFmts>
  <fonts count="65">
    <font>
      <sz val="11"/>
      <color theme="1"/>
      <name val="Calibri"/>
      <family val="2"/>
      <scheme val="minor"/>
    </font>
    <font>
      <b/>
      <sz val="18"/>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sz val="11"/>
      <color rgb="FFFF0000"/>
      <name val="Calibri"/>
      <family val="2"/>
      <scheme val="minor"/>
    </font>
    <font>
      <b/>
      <sz val="9"/>
      <color theme="1"/>
      <name val="Calibri"/>
      <family val="2"/>
      <scheme val="minor"/>
    </font>
    <font>
      <b/>
      <i/>
      <sz val="9"/>
      <color theme="1"/>
      <name val="Calibri"/>
      <family val="2"/>
      <scheme val="minor"/>
    </font>
    <font>
      <b/>
      <sz val="16"/>
      <name val="Algerian"/>
      <family val="5"/>
    </font>
    <font>
      <b/>
      <sz val="14"/>
      <name val="Calibri"/>
      <family val="2"/>
      <scheme val="minor"/>
    </font>
    <font>
      <b/>
      <sz val="14"/>
      <color theme="0"/>
      <name val="Calibri"/>
      <family val="2"/>
      <scheme val="minor"/>
    </font>
    <font>
      <b/>
      <sz val="12"/>
      <color theme="1"/>
      <name val="Cambria"/>
      <family val="1"/>
    </font>
    <font>
      <sz val="12"/>
      <color theme="1"/>
      <name val="Cambria"/>
      <family val="1"/>
    </font>
    <font>
      <vertAlign val="superscript"/>
      <sz val="12"/>
      <color theme="1"/>
      <name val="Cambria"/>
      <family val="1"/>
    </font>
    <font>
      <sz val="12"/>
      <color theme="1"/>
      <name val="Times New Roman"/>
      <family val="1"/>
    </font>
    <font>
      <sz val="16"/>
      <color theme="1"/>
      <name val="Cambria"/>
      <family val="1"/>
    </font>
    <font>
      <sz val="11"/>
      <color theme="1"/>
      <name val="Cambria"/>
      <family val="1"/>
    </font>
    <font>
      <b/>
      <sz val="14"/>
      <color theme="1"/>
      <name val="Cambria"/>
      <family val="1"/>
    </font>
    <font>
      <sz val="11"/>
      <color theme="1"/>
      <name val="Times New Roman"/>
      <family val="1"/>
    </font>
    <font>
      <sz val="11"/>
      <color theme="1"/>
      <name val="Calibri"/>
      <family val="2"/>
      <scheme val="minor"/>
    </font>
    <font>
      <b/>
      <sz val="16"/>
      <color theme="1"/>
      <name val="Cambria"/>
      <family val="1"/>
      <scheme val="major"/>
    </font>
    <font>
      <sz val="14"/>
      <color theme="1"/>
      <name val="Calibri"/>
      <family val="2"/>
      <scheme val="minor"/>
    </font>
    <font>
      <b/>
      <sz val="18"/>
      <color rgb="FFFF0000"/>
      <name val="Algerian"/>
      <family val="5"/>
    </font>
    <font>
      <sz val="18"/>
      <color rgb="FFFF0000"/>
      <name val="Calibri"/>
      <family val="2"/>
      <scheme val="minor"/>
    </font>
    <font>
      <sz val="12"/>
      <color rgb="FFFF0000"/>
      <name val="Calibri"/>
      <family val="2"/>
      <scheme val="minor"/>
    </font>
    <font>
      <sz val="12"/>
      <name val="Calibri"/>
      <family val="2"/>
      <scheme val="minor"/>
    </font>
    <font>
      <sz val="14"/>
      <color rgb="FFFF0000"/>
      <name val="Calibri"/>
      <family val="2"/>
      <scheme val="minor"/>
    </font>
    <font>
      <sz val="10"/>
      <name val="Arial"/>
      <family val="2"/>
    </font>
    <font>
      <b/>
      <i/>
      <sz val="11"/>
      <name val="Arial"/>
      <family val="2"/>
    </font>
    <font>
      <sz val="11"/>
      <name val="Arial"/>
      <family val="2"/>
    </font>
    <font>
      <b/>
      <sz val="8"/>
      <name val="Arial"/>
      <family val="2"/>
    </font>
    <font>
      <b/>
      <sz val="8.5"/>
      <name val="Arial"/>
      <family val="2"/>
    </font>
    <font>
      <b/>
      <sz val="11"/>
      <color indexed="52"/>
      <name val="Calibri"/>
      <family val="2"/>
    </font>
    <font>
      <b/>
      <sz val="8.5"/>
      <name val="Calibri"/>
      <family val="2"/>
    </font>
    <font>
      <sz val="8.5"/>
      <name val="Arial"/>
      <family val="2"/>
    </font>
    <font>
      <sz val="8"/>
      <name val="Arial"/>
      <family val="2"/>
    </font>
    <font>
      <sz val="8.5"/>
      <color theme="1"/>
      <name val="Calibri"/>
      <family val="2"/>
      <scheme val="minor"/>
    </font>
    <font>
      <b/>
      <sz val="11"/>
      <name val="Arial"/>
      <family val="2"/>
    </font>
    <font>
      <b/>
      <sz val="9"/>
      <name val="Arial"/>
      <family val="2"/>
    </font>
    <font>
      <sz val="9"/>
      <name val="Arial"/>
      <family val="2"/>
    </font>
    <font>
      <b/>
      <sz val="10"/>
      <name val="Arial"/>
      <family val="2"/>
    </font>
    <font>
      <sz val="11"/>
      <color rgb="FF0000FF"/>
      <name val="Algerian"/>
      <family val="5"/>
    </font>
    <font>
      <b/>
      <sz val="7"/>
      <name val="Arial"/>
      <family val="2"/>
    </font>
    <font>
      <sz val="7"/>
      <color theme="1"/>
      <name val="Calibri"/>
      <family val="2"/>
      <scheme val="minor"/>
    </font>
    <font>
      <sz val="8"/>
      <color theme="1"/>
      <name val="Calibri"/>
      <family val="2"/>
      <scheme val="minor"/>
    </font>
    <font>
      <b/>
      <i/>
      <sz val="10"/>
      <color theme="1"/>
      <name val="Calibri"/>
      <family val="2"/>
      <scheme val="minor"/>
    </font>
    <font>
      <sz val="10"/>
      <color theme="1"/>
      <name val="Calibri"/>
      <family val="2"/>
      <scheme val="minor"/>
    </font>
    <font>
      <b/>
      <sz val="14"/>
      <name val="Arial"/>
      <family val="2"/>
    </font>
    <font>
      <b/>
      <sz val="9"/>
      <color indexed="81"/>
      <name val="Tahoma"/>
      <family val="2"/>
    </font>
    <font>
      <b/>
      <sz val="14"/>
      <color rgb="FFFF0000"/>
      <name val="Algerian"/>
      <family val="5"/>
    </font>
    <font>
      <sz val="8"/>
      <color theme="1"/>
      <name val="Cambria"/>
      <family val="1"/>
      <scheme val="major"/>
    </font>
    <font>
      <sz val="8"/>
      <name val="Cambria"/>
      <family val="1"/>
      <scheme val="major"/>
    </font>
    <font>
      <b/>
      <sz val="8"/>
      <name val="Cambria"/>
      <family val="1"/>
      <scheme val="major"/>
    </font>
    <font>
      <b/>
      <sz val="8"/>
      <color theme="1"/>
      <name val="Calibri"/>
      <family val="2"/>
      <scheme val="minor"/>
    </font>
    <font>
      <b/>
      <sz val="13"/>
      <color theme="1"/>
      <name val="Calibri"/>
      <family val="2"/>
      <scheme val="minor"/>
    </font>
    <font>
      <b/>
      <i/>
      <sz val="11"/>
      <color theme="1"/>
      <name val="Calibri"/>
      <family val="2"/>
      <scheme val="minor"/>
    </font>
    <font>
      <sz val="11"/>
      <name val="Calibri"/>
      <family val="2"/>
      <scheme val="minor"/>
    </font>
    <font>
      <b/>
      <sz val="11"/>
      <color theme="1"/>
      <name val="Tahoma"/>
      <family val="2"/>
    </font>
    <font>
      <sz val="10"/>
      <color theme="1"/>
      <name val="Tahoma"/>
      <family val="2"/>
    </font>
    <font>
      <sz val="11"/>
      <color theme="1"/>
      <name val="Tahoma"/>
      <family val="2"/>
    </font>
    <font>
      <sz val="8"/>
      <name val="Tahoma"/>
      <family val="2"/>
    </font>
    <font>
      <b/>
      <sz val="7"/>
      <color theme="1"/>
      <name val="Calibri"/>
      <family val="2"/>
      <scheme val="minor"/>
    </font>
    <font>
      <sz val="9"/>
      <color indexed="81"/>
      <name val="Tahoma"/>
      <family val="2"/>
    </font>
    <font>
      <sz val="14"/>
      <name val="Copperplate Gothic Light"/>
      <family val="2"/>
    </font>
  </fonts>
  <fills count="2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9" tint="0.39997558519241921"/>
        <bgColor indexed="64"/>
      </patternFill>
    </fill>
    <fill>
      <patternFill patternType="solid">
        <fgColor rgb="FF00CC00"/>
        <bgColor indexed="64"/>
      </patternFill>
    </fill>
    <fill>
      <patternFill patternType="solid">
        <fgColor theme="9" tint="0.79998168889431442"/>
        <bgColor indexed="64"/>
      </patternFill>
    </fill>
    <fill>
      <patternFill patternType="solid">
        <fgColor rgb="FF00FF99"/>
        <bgColor indexed="64"/>
      </patternFill>
    </fill>
    <fill>
      <patternFill patternType="solid">
        <fgColor rgb="FF0000FF"/>
        <bgColor indexed="64"/>
      </patternFill>
    </fill>
    <fill>
      <patternFill patternType="solid">
        <fgColor theme="5" tint="0.79998168889431442"/>
        <bgColor indexed="64"/>
      </patternFill>
    </fill>
    <fill>
      <patternFill patternType="solid">
        <fgColor rgb="FF00FF00"/>
        <bgColor indexed="64"/>
      </patternFill>
    </fill>
    <fill>
      <patternFill patternType="solid">
        <fgColor indexed="41"/>
        <bgColor indexed="64"/>
      </patternFill>
    </fill>
    <fill>
      <patternFill patternType="solid">
        <fgColor indexed="47"/>
        <bgColor indexed="64"/>
      </patternFill>
    </fill>
    <fill>
      <patternFill patternType="solid">
        <fgColor rgb="FF00FFFF"/>
        <bgColor indexed="64"/>
      </patternFill>
    </fill>
    <fill>
      <patternFill patternType="solid">
        <fgColor rgb="FFCCFFCC"/>
        <bgColor indexed="64"/>
      </patternFill>
    </fill>
    <fill>
      <patternFill patternType="solid">
        <fgColor rgb="FFFFFFCC"/>
        <bgColor indexed="64"/>
      </patternFill>
    </fill>
    <fill>
      <patternFill patternType="solid">
        <fgColor indexed="22"/>
      </patternFill>
    </fill>
    <fill>
      <patternFill patternType="solid">
        <fgColor indexed="13"/>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CCFF33"/>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43" fontId="20" fillId="0" borderId="0" applyFont="0" applyFill="0" applyBorder="0" applyAlignment="0" applyProtection="0"/>
    <xf numFmtId="0" fontId="28" fillId="0" borderId="0"/>
    <xf numFmtId="0" fontId="33" fillId="18" borderId="10" applyNumberFormat="0" applyAlignment="0" applyProtection="0"/>
  </cellStyleXfs>
  <cellXfs count="348">
    <xf numFmtId="0" fontId="0" fillId="0" borderId="0" xfId="0"/>
    <xf numFmtId="0" fontId="0" fillId="0" borderId="1" xfId="0" applyBorder="1" applyAlignment="1">
      <alignment vertical="top" wrapText="1"/>
    </xf>
    <xf numFmtId="0" fontId="0" fillId="0" borderId="1" xfId="0" applyBorder="1" applyAlignment="1">
      <alignment vertical="top"/>
    </xf>
    <xf numFmtId="0" fontId="0" fillId="0" borderId="1" xfId="0" applyBorder="1"/>
    <xf numFmtId="0" fontId="0" fillId="0" borderId="1" xfId="0" applyBorder="1" applyAlignment="1">
      <alignment wrapText="1"/>
    </xf>
    <xf numFmtId="0" fontId="0" fillId="0" borderId="0" xfId="0" applyAlignment="1">
      <alignment horizontal="center"/>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vertical="top"/>
    </xf>
    <xf numFmtId="0" fontId="2" fillId="0" borderId="0" xfId="0" applyFont="1"/>
    <xf numFmtId="0" fontId="1" fillId="0" borderId="2" xfId="0" applyFont="1" applyBorder="1" applyAlignment="1">
      <alignment horizontal="center"/>
    </xf>
    <xf numFmtId="0" fontId="0" fillId="0" borderId="0" xfId="0" applyAlignment="1">
      <alignment horizontal="center" vertical="top"/>
    </xf>
    <xf numFmtId="0" fontId="1" fillId="0" borderId="2" xfId="0" applyFont="1" applyBorder="1" applyAlignment="1">
      <alignment horizontal="center" vertical="top"/>
    </xf>
    <xf numFmtId="0" fontId="2" fillId="0" borderId="1" xfId="0" applyFont="1" applyBorder="1" applyAlignment="1">
      <alignment horizontal="center" vertical="top" wrapText="1"/>
    </xf>
    <xf numFmtId="17" fontId="0" fillId="0" borderId="1" xfId="0" applyNumberFormat="1" applyBorder="1"/>
    <xf numFmtId="0" fontId="1" fillId="0" borderId="0" xfId="0" applyFont="1" applyAlignment="1">
      <alignment horizontal="center"/>
    </xf>
    <xf numFmtId="0" fontId="3" fillId="0" borderId="0" xfId="0" applyFont="1" applyAlignment="1">
      <alignment horizontal="left"/>
    </xf>
    <xf numFmtId="0" fontId="5" fillId="0" borderId="1" xfId="0" applyFont="1" applyBorder="1"/>
    <xf numFmtId="0" fontId="5" fillId="0" borderId="1" xfId="0" applyFont="1" applyBorder="1" applyAlignment="1">
      <alignment wrapText="1"/>
    </xf>
    <xf numFmtId="0" fontId="5" fillId="2"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7" fillId="0" borderId="0" xfId="0" applyFont="1" applyAlignment="1"/>
    <xf numFmtId="0" fontId="8" fillId="0" borderId="0" xfId="0" applyFont="1" applyAlignment="1"/>
    <xf numFmtId="0" fontId="0" fillId="0" borderId="1" xfId="0" applyBorder="1" applyProtection="1">
      <protection locked="0"/>
    </xf>
    <xf numFmtId="0" fontId="2" fillId="0" borderId="1" xfId="0" applyFont="1" applyBorder="1"/>
    <xf numFmtId="0" fontId="17" fillId="0" borderId="0" xfId="0" applyFont="1"/>
    <xf numFmtId="0" fontId="17" fillId="0" borderId="0" xfId="0" applyFont="1" applyAlignment="1">
      <alignment horizontal="left"/>
    </xf>
    <xf numFmtId="0" fontId="13" fillId="0" borderId="1" xfId="0" applyFont="1" applyBorder="1" applyAlignment="1">
      <alignment horizontal="right" vertical="top" wrapText="1"/>
    </xf>
    <xf numFmtId="0" fontId="16" fillId="0" borderId="0" xfId="0" applyFont="1" applyAlignment="1">
      <alignment horizontal="right"/>
    </xf>
    <xf numFmtId="0" fontId="0" fillId="0" borderId="0" xfId="0" applyAlignment="1">
      <alignment horizontal="right"/>
    </xf>
    <xf numFmtId="0" fontId="17" fillId="0" borderId="0" xfId="0" applyFont="1" applyAlignment="1">
      <alignment horizontal="right"/>
    </xf>
    <xf numFmtId="0" fontId="12" fillId="0" borderId="1" xfId="0" applyFont="1" applyBorder="1" applyAlignment="1">
      <alignment horizontal="right" vertical="top" wrapText="1"/>
    </xf>
    <xf numFmtId="0" fontId="17" fillId="0" borderId="1" xfId="0" applyFont="1" applyBorder="1" applyAlignment="1">
      <alignment vertical="top" wrapText="1"/>
    </xf>
    <xf numFmtId="0" fontId="17" fillId="0" borderId="1" xfId="0" applyFont="1" applyBorder="1" applyAlignment="1">
      <alignment horizontal="left" vertical="top" wrapText="1"/>
    </xf>
    <xf numFmtId="0" fontId="13" fillId="0" borderId="1" xfId="0" applyFont="1" applyBorder="1" applyAlignment="1">
      <alignment horizontal="right" vertical="top" wrapText="1"/>
    </xf>
    <xf numFmtId="0" fontId="13" fillId="0" borderId="3" xfId="0" applyFont="1" applyBorder="1" applyAlignment="1">
      <alignment horizontal="left" vertical="top" wrapText="1"/>
    </xf>
    <xf numFmtId="0" fontId="12" fillId="0" borderId="1" xfId="0" applyFont="1" applyBorder="1" applyAlignment="1">
      <alignment vertical="top" wrapText="1"/>
    </xf>
    <xf numFmtId="14" fontId="12" fillId="0" borderId="1" xfId="0" applyNumberFormat="1"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vertical="top" wrapText="1"/>
    </xf>
    <xf numFmtId="0" fontId="12" fillId="0" borderId="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0" fillId="0" borderId="0" xfId="0" applyProtection="1">
      <protection locked="0"/>
    </xf>
    <xf numFmtId="0" fontId="12" fillId="0" borderId="1" xfId="0" applyFont="1" applyBorder="1" applyAlignment="1" applyProtection="1">
      <alignment vertical="top" wrapText="1"/>
      <protection locked="0"/>
    </xf>
    <xf numFmtId="0" fontId="3" fillId="0" borderId="1" xfId="0" applyFont="1" applyBorder="1" applyAlignment="1" applyProtection="1">
      <alignment horizontal="center"/>
      <protection locked="0"/>
    </xf>
    <xf numFmtId="0" fontId="0" fillId="0" borderId="0" xfId="0" applyProtection="1"/>
    <xf numFmtId="0" fontId="31" fillId="13" borderId="1" xfId="2" applyFont="1" applyFill="1" applyBorder="1" applyAlignment="1" applyProtection="1">
      <alignment horizontal="center" vertical="center" wrapText="1"/>
    </xf>
    <xf numFmtId="164" fontId="31" fillId="13" borderId="1" xfId="2" applyNumberFormat="1" applyFont="1" applyFill="1" applyBorder="1" applyAlignment="1" applyProtection="1">
      <alignment horizontal="center" vertical="center" wrapText="1"/>
    </xf>
    <xf numFmtId="0" fontId="31" fillId="13" borderId="1" xfId="2" applyFont="1" applyFill="1" applyBorder="1" applyAlignment="1" applyProtection="1">
      <alignment vertical="center" wrapText="1"/>
    </xf>
    <xf numFmtId="0" fontId="31" fillId="13" borderId="1" xfId="2" applyFont="1" applyFill="1" applyBorder="1" applyAlignment="1" applyProtection="1">
      <alignment horizontal="center" vertical="center"/>
    </xf>
    <xf numFmtId="17" fontId="32" fillId="14" borderId="1" xfId="2" applyNumberFormat="1" applyFont="1" applyFill="1" applyBorder="1" applyAlignment="1" applyProtection="1">
      <alignment horizontal="center" vertical="center" wrapText="1"/>
    </xf>
    <xf numFmtId="0" fontId="32" fillId="2" borderId="1" xfId="2" applyFont="1" applyFill="1" applyBorder="1" applyAlignment="1" applyProtection="1">
      <alignment horizontal="center" vertical="center"/>
      <protection locked="0"/>
    </xf>
    <xf numFmtId="0" fontId="32" fillId="2" borderId="1" xfId="2" applyFont="1" applyFill="1" applyBorder="1" applyAlignment="1" applyProtection="1">
      <alignment horizontal="center" vertical="center" wrapText="1"/>
      <protection locked="0"/>
    </xf>
    <xf numFmtId="0" fontId="32" fillId="15" borderId="1" xfId="2" applyFont="1" applyFill="1" applyBorder="1" applyAlignment="1" applyProtection="1">
      <alignment horizontal="center" vertical="center"/>
      <protection locked="0"/>
    </xf>
    <xf numFmtId="164" fontId="32" fillId="16" borderId="1" xfId="2" applyNumberFormat="1" applyFont="1" applyFill="1" applyBorder="1" applyAlignment="1" applyProtection="1">
      <alignment horizontal="center" vertical="center"/>
      <protection locked="0"/>
    </xf>
    <xf numFmtId="0" fontId="32" fillId="17" borderId="1" xfId="2" applyFont="1" applyFill="1" applyBorder="1" applyAlignment="1" applyProtection="1">
      <alignment horizontal="center" vertical="center"/>
      <protection locked="0"/>
    </xf>
    <xf numFmtId="164" fontId="32" fillId="15" borderId="1" xfId="2" applyNumberFormat="1" applyFont="1" applyFill="1" applyBorder="1" applyAlignment="1" applyProtection="1">
      <alignment horizontal="center" vertical="center"/>
      <protection locked="0"/>
    </xf>
    <xf numFmtId="0" fontId="34" fillId="2" borderId="1" xfId="3" applyFont="1" applyFill="1" applyBorder="1" applyAlignment="1" applyProtection="1">
      <alignment horizontal="center" vertical="center"/>
      <protection locked="0"/>
    </xf>
    <xf numFmtId="0" fontId="32" fillId="19" borderId="1" xfId="2" applyFont="1" applyFill="1" applyBorder="1" applyAlignment="1" applyProtection="1">
      <alignment horizontal="center" vertical="center"/>
      <protection locked="0"/>
    </xf>
    <xf numFmtId="0" fontId="31" fillId="14" borderId="1" xfId="2" applyFont="1" applyFill="1" applyBorder="1" applyAlignment="1" applyProtection="1">
      <alignment horizontal="center" vertical="center"/>
    </xf>
    <xf numFmtId="0" fontId="32" fillId="6" borderId="1" xfId="2" applyFont="1" applyFill="1" applyBorder="1" applyAlignment="1" applyProtection="1">
      <alignment horizontal="center" vertical="center" wrapText="1"/>
      <protection locked="0"/>
    </xf>
    <xf numFmtId="164" fontId="32" fillId="0" borderId="1" xfId="2" applyNumberFormat="1" applyFont="1" applyFill="1" applyBorder="1" applyAlignment="1" applyProtection="1">
      <alignment horizontal="center" vertical="center"/>
      <protection locked="0"/>
    </xf>
    <xf numFmtId="164" fontId="32" fillId="15" borderId="1" xfId="2" applyNumberFormat="1" applyFont="1" applyFill="1" applyBorder="1" applyAlignment="1" applyProtection="1">
      <alignment horizontal="center" vertical="center" wrapText="1"/>
      <protection locked="0"/>
    </xf>
    <xf numFmtId="0" fontId="34" fillId="17" borderId="1" xfId="3" applyFont="1" applyFill="1" applyBorder="1" applyAlignment="1" applyProtection="1">
      <alignment horizontal="center" vertical="center"/>
      <protection locked="0"/>
    </xf>
    <xf numFmtId="0" fontId="32" fillId="8" borderId="1" xfId="2" applyFont="1" applyFill="1" applyBorder="1" applyAlignment="1" applyProtection="1">
      <alignment horizontal="center" vertical="center"/>
      <protection locked="0"/>
    </xf>
    <xf numFmtId="164" fontId="35" fillId="15" borderId="1" xfId="2" applyNumberFormat="1" applyFont="1" applyFill="1" applyBorder="1" applyAlignment="1" applyProtection="1">
      <alignment horizontal="center" vertical="center" wrapText="1"/>
      <protection locked="0"/>
    </xf>
    <xf numFmtId="164" fontId="35" fillId="15" borderId="1" xfId="2" applyNumberFormat="1" applyFont="1" applyFill="1" applyBorder="1" applyAlignment="1" applyProtection="1">
      <alignment horizontal="left" vertical="center" wrapText="1" indent="2"/>
      <protection locked="0"/>
    </xf>
    <xf numFmtId="0" fontId="32" fillId="17" borderId="1" xfId="2" applyFont="1" applyFill="1" applyBorder="1" applyAlignment="1" applyProtection="1">
      <alignment horizontal="center" vertical="top"/>
      <protection locked="0"/>
    </xf>
    <xf numFmtId="164" fontId="32" fillId="20" borderId="1" xfId="2" applyNumberFormat="1" applyFont="1" applyFill="1" applyBorder="1" applyAlignment="1" applyProtection="1">
      <alignment horizontal="center" vertical="center"/>
      <protection locked="0"/>
    </xf>
    <xf numFmtId="164" fontId="35" fillId="2" borderId="1" xfId="2" applyNumberFormat="1" applyFont="1" applyFill="1" applyBorder="1" applyAlignment="1" applyProtection="1">
      <alignment vertical="center" wrapText="1"/>
      <protection locked="0"/>
    </xf>
    <xf numFmtId="0" fontId="35" fillId="15" borderId="1" xfId="2" applyFont="1" applyFill="1" applyBorder="1" applyAlignment="1" applyProtection="1">
      <alignment horizontal="center" vertical="center" textRotation="90"/>
      <protection locked="0"/>
    </xf>
    <xf numFmtId="0" fontId="34" fillId="15" borderId="1" xfId="3" applyFont="1" applyFill="1" applyBorder="1" applyAlignment="1" applyProtection="1">
      <alignment horizontal="center" vertical="center"/>
      <protection locked="0"/>
    </xf>
    <xf numFmtId="0" fontId="32" fillId="15" borderId="1" xfId="2" applyFont="1" applyFill="1" applyBorder="1" applyAlignment="1" applyProtection="1">
      <alignment horizontal="center" wrapText="1"/>
      <protection locked="0"/>
    </xf>
    <xf numFmtId="0" fontId="32" fillId="6" borderId="1" xfId="2" applyFont="1" applyFill="1" applyBorder="1" applyAlignment="1" applyProtection="1">
      <alignment horizontal="center" vertical="center"/>
      <protection locked="0"/>
    </xf>
    <xf numFmtId="164" fontId="35" fillId="2" borderId="1" xfId="2" applyNumberFormat="1" applyFont="1" applyFill="1" applyBorder="1" applyAlignment="1" applyProtection="1">
      <alignment vertical="top"/>
      <protection locked="0"/>
    </xf>
    <xf numFmtId="0" fontId="35" fillId="15" borderId="1" xfId="2" applyFont="1" applyFill="1" applyBorder="1" applyAlignment="1" applyProtection="1">
      <alignment horizontal="center" vertical="center" textRotation="90" wrapText="1"/>
      <protection locked="0"/>
    </xf>
    <xf numFmtId="17" fontId="32" fillId="14" borderId="3" xfId="2" applyNumberFormat="1" applyFont="1" applyFill="1" applyBorder="1" applyAlignment="1" applyProtection="1">
      <alignment vertical="center" wrapText="1"/>
    </xf>
    <xf numFmtId="17" fontId="32" fillId="14" borderId="1" xfId="2" applyNumberFormat="1" applyFont="1" applyFill="1" applyBorder="1" applyAlignment="1" applyProtection="1">
      <alignment vertical="center" wrapText="1"/>
      <protection locked="0"/>
    </xf>
    <xf numFmtId="164" fontId="32" fillId="2" borderId="1" xfId="2" applyNumberFormat="1" applyFont="1" applyFill="1" applyBorder="1" applyAlignment="1" applyProtection="1">
      <alignment horizontal="center" vertical="center"/>
      <protection locked="0"/>
    </xf>
    <xf numFmtId="0" fontId="37" fillId="15" borderId="1" xfId="0" applyFont="1" applyFill="1" applyBorder="1" applyProtection="1">
      <protection locked="0"/>
    </xf>
    <xf numFmtId="0" fontId="32" fillId="2" borderId="1" xfId="2" applyFont="1" applyFill="1" applyBorder="1" applyAlignment="1" applyProtection="1">
      <alignment horizontal="center" wrapText="1"/>
      <protection locked="0"/>
    </xf>
    <xf numFmtId="164" fontId="35" fillId="15" borderId="1" xfId="2" applyNumberFormat="1" applyFont="1" applyFill="1" applyBorder="1" applyAlignment="1" applyProtection="1">
      <alignment vertical="center" wrapText="1"/>
      <protection locked="0"/>
    </xf>
    <xf numFmtId="164" fontId="32" fillId="9" borderId="1" xfId="2" applyNumberFormat="1" applyFont="1" applyFill="1" applyBorder="1" applyAlignment="1" applyProtection="1">
      <alignment horizontal="center" vertical="center"/>
      <protection locked="0"/>
    </xf>
    <xf numFmtId="0" fontId="35" fillId="2" borderId="1" xfId="2" applyFont="1" applyFill="1" applyBorder="1" applyAlignment="1" applyProtection="1">
      <alignment horizontal="center" vertical="top" indent="1"/>
      <protection locked="0"/>
    </xf>
    <xf numFmtId="0" fontId="38" fillId="14" borderId="1" xfId="2" applyFont="1" applyFill="1" applyBorder="1" applyAlignment="1" applyProtection="1">
      <alignment horizontal="center" vertical="center" wrapText="1"/>
    </xf>
    <xf numFmtId="0" fontId="38" fillId="14" borderId="1" xfId="2" applyFont="1" applyFill="1" applyBorder="1" applyAlignment="1" applyProtection="1">
      <alignment horizontal="center" vertical="center"/>
    </xf>
    <xf numFmtId="0" fontId="38" fillId="15" borderId="1" xfId="2" applyFont="1" applyFill="1" applyBorder="1" applyAlignment="1" applyProtection="1">
      <alignment horizontal="center" vertical="center" wrapText="1"/>
    </xf>
    <xf numFmtId="0" fontId="0" fillId="0" borderId="0" xfId="0" applyFont="1" applyProtection="1"/>
    <xf numFmtId="0" fontId="0" fillId="2" borderId="1" xfId="0" applyFill="1" applyBorder="1" applyAlignment="1" applyProtection="1">
      <alignment horizontal="left"/>
      <protection locked="0"/>
    </xf>
    <xf numFmtId="0" fontId="0" fillId="2" borderId="5" xfId="0" applyFill="1" applyBorder="1" applyAlignment="1" applyProtection="1">
      <alignment horizontal="left"/>
      <protection locked="0"/>
    </xf>
    <xf numFmtId="0" fontId="40" fillId="11" borderId="1" xfId="0" applyFont="1" applyFill="1" applyBorder="1" applyProtection="1"/>
    <xf numFmtId="0" fontId="0" fillId="3" borderId="0" xfId="0" applyFill="1" applyBorder="1" applyAlignment="1" applyProtection="1">
      <alignment vertical="top" wrapText="1"/>
    </xf>
    <xf numFmtId="0" fontId="0" fillId="3" borderId="0" xfId="0" applyFill="1" applyBorder="1" applyProtection="1"/>
    <xf numFmtId="0" fontId="40" fillId="0" borderId="1" xfId="0" applyFont="1" applyBorder="1" applyProtection="1"/>
    <xf numFmtId="0" fontId="36" fillId="0" borderId="1" xfId="0" applyFont="1" applyBorder="1" applyProtection="1"/>
    <xf numFmtId="0" fontId="0" fillId="0" borderId="1" xfId="0" applyBorder="1" applyProtection="1"/>
    <xf numFmtId="0" fontId="0" fillId="0" borderId="1" xfId="0" applyFill="1" applyBorder="1" applyProtection="1"/>
    <xf numFmtId="0" fontId="0" fillId="3" borderId="1" xfId="0" applyFill="1" applyBorder="1" applyProtection="1"/>
    <xf numFmtId="0" fontId="41" fillId="0" borderId="1" xfId="0" applyFont="1" applyBorder="1" applyProtection="1"/>
    <xf numFmtId="0" fontId="0" fillId="11" borderId="1" xfId="0" applyFill="1" applyBorder="1" applyProtection="1"/>
    <xf numFmtId="0" fontId="43" fillId="21" borderId="1" xfId="2" applyFont="1" applyFill="1" applyBorder="1" applyAlignment="1" applyProtection="1">
      <alignment horizontal="center" vertical="top" wrapText="1"/>
    </xf>
    <xf numFmtId="164" fontId="43" fillId="21" borderId="1" xfId="2" applyNumberFormat="1" applyFont="1" applyFill="1" applyBorder="1" applyAlignment="1" applyProtection="1">
      <alignment horizontal="center" vertical="top" wrapText="1"/>
    </xf>
    <xf numFmtId="0" fontId="43" fillId="21" borderId="1" xfId="2" applyFont="1" applyFill="1" applyBorder="1" applyAlignment="1" applyProtection="1">
      <alignment vertical="top" wrapText="1"/>
    </xf>
    <xf numFmtId="0" fontId="46" fillId="0" borderId="0" xfId="0" applyFont="1" applyAlignment="1" applyProtection="1">
      <alignment vertical="top"/>
    </xf>
    <xf numFmtId="0" fontId="47" fillId="0" borderId="0" xfId="0" applyFont="1" applyAlignment="1" applyProtection="1">
      <alignment vertical="top"/>
    </xf>
    <xf numFmtId="0" fontId="47" fillId="0" borderId="0" xfId="0" applyFont="1"/>
    <xf numFmtId="0" fontId="0" fillId="0" borderId="0" xfId="0" applyAlignment="1" applyProtection="1">
      <alignment vertical="top"/>
    </xf>
    <xf numFmtId="0" fontId="36" fillId="0" borderId="0" xfId="0" applyFont="1" applyAlignment="1" applyProtection="1">
      <alignment vertical="top"/>
    </xf>
    <xf numFmtId="0" fontId="2" fillId="0" borderId="0" xfId="0" applyFont="1" applyAlignment="1" applyProtection="1">
      <alignment vertical="top"/>
    </xf>
    <xf numFmtId="0" fontId="2" fillId="0" borderId="0" xfId="0" applyFont="1" applyAlignment="1" applyProtection="1">
      <alignment horizontal="center" vertical="top"/>
    </xf>
    <xf numFmtId="0" fontId="39" fillId="0" borderId="0" xfId="0" applyFont="1" applyAlignment="1" applyProtection="1">
      <alignment vertical="top"/>
    </xf>
    <xf numFmtId="0" fontId="40" fillId="0" borderId="0" xfId="0" applyFont="1" applyAlignment="1" applyProtection="1">
      <alignment vertical="top"/>
    </xf>
    <xf numFmtId="0" fontId="0" fillId="17" borderId="0" xfId="0" applyFill="1" applyAlignment="1" applyProtection="1">
      <alignment vertical="top"/>
    </xf>
    <xf numFmtId="0" fontId="0" fillId="16" borderId="0" xfId="0" applyFill="1" applyAlignment="1" applyProtection="1">
      <alignment vertical="top"/>
    </xf>
    <xf numFmtId="0" fontId="41" fillId="0" borderId="0" xfId="0" applyFont="1" applyAlignment="1" applyProtection="1">
      <alignment vertical="top"/>
    </xf>
    <xf numFmtId="0" fontId="40" fillId="3" borderId="0" xfId="0" applyFont="1" applyFill="1" applyBorder="1" applyAlignment="1" applyProtection="1">
      <alignment vertical="top"/>
    </xf>
    <xf numFmtId="0" fontId="36" fillId="17" borderId="0" xfId="0" applyFont="1" applyFill="1" applyAlignment="1" applyProtection="1">
      <alignment vertical="top"/>
    </xf>
    <xf numFmtId="0" fontId="0" fillId="0" borderId="0" xfId="0" applyFill="1" applyAlignment="1" applyProtection="1">
      <alignment vertical="top"/>
    </xf>
    <xf numFmtId="0" fontId="0" fillId="3" borderId="0" xfId="0" applyFill="1" applyBorder="1" applyAlignment="1" applyProtection="1">
      <alignment vertical="top"/>
    </xf>
    <xf numFmtId="0" fontId="0" fillId="17" borderId="0" xfId="0" applyFill="1" applyBorder="1" applyAlignment="1" applyProtection="1">
      <alignment vertical="top"/>
    </xf>
    <xf numFmtId="0" fontId="0" fillId="17" borderId="0" xfId="0" applyFill="1" applyBorder="1" applyAlignment="1" applyProtection="1">
      <alignment horizontal="right" vertical="top"/>
    </xf>
    <xf numFmtId="0" fontId="0" fillId="16" borderId="0" xfId="0" applyFill="1" applyBorder="1" applyAlignment="1" applyProtection="1">
      <alignment vertical="top"/>
    </xf>
    <xf numFmtId="0" fontId="0" fillId="16" borderId="0" xfId="0" applyFill="1" applyBorder="1" applyAlignment="1" applyProtection="1">
      <alignment horizontal="right" vertical="top"/>
    </xf>
    <xf numFmtId="0" fontId="39" fillId="17" borderId="0" xfId="0" applyFont="1" applyFill="1" applyAlignment="1" applyProtection="1">
      <alignment vertical="top"/>
    </xf>
    <xf numFmtId="0" fontId="0" fillId="0" borderId="1" xfId="0" applyBorder="1" applyAlignment="1" applyProtection="1">
      <alignment horizontal="right" vertical="top"/>
    </xf>
    <xf numFmtId="9" fontId="0" fillId="0" borderId="1" xfId="0" applyNumberFormat="1" applyBorder="1" applyAlignment="1" applyProtection="1">
      <alignment vertical="top"/>
    </xf>
    <xf numFmtId="0" fontId="0" fillId="0" borderId="1" xfId="0" applyBorder="1" applyAlignment="1" applyProtection="1">
      <alignment vertical="top"/>
    </xf>
    <xf numFmtId="0" fontId="2" fillId="3" borderId="0" xfId="0" applyFont="1" applyFill="1" applyAlignment="1" applyProtection="1">
      <alignment horizontal="center" vertical="top"/>
    </xf>
    <xf numFmtId="0" fontId="0" fillId="17" borderId="0" xfId="0" applyFont="1" applyFill="1" applyAlignment="1" applyProtection="1">
      <alignment vertical="top"/>
    </xf>
    <xf numFmtId="0" fontId="0" fillId="16" borderId="0" xfId="0" applyFont="1" applyFill="1" applyAlignment="1" applyProtection="1">
      <alignment vertical="top"/>
    </xf>
    <xf numFmtId="1" fontId="0" fillId="17" borderId="0" xfId="0" applyNumberFormat="1" applyFont="1" applyFill="1" applyAlignment="1" applyProtection="1">
      <alignment vertical="top"/>
    </xf>
    <xf numFmtId="1" fontId="0" fillId="16" borderId="0" xfId="0" applyNumberFormat="1" applyFill="1" applyAlignment="1" applyProtection="1">
      <alignment vertical="top"/>
    </xf>
    <xf numFmtId="1" fontId="0" fillId="16" borderId="0" xfId="0" applyNumberFormat="1" applyFont="1" applyFill="1" applyAlignment="1" applyProtection="1">
      <alignment vertical="top"/>
    </xf>
    <xf numFmtId="1" fontId="0" fillId="17" borderId="0" xfId="0" applyNumberFormat="1" applyFill="1" applyAlignment="1" applyProtection="1">
      <alignment vertical="top"/>
    </xf>
    <xf numFmtId="0" fontId="39" fillId="0" borderId="0" xfId="0" applyFont="1" applyAlignment="1" applyProtection="1">
      <alignment horizontal="center" vertical="top"/>
    </xf>
    <xf numFmtId="0" fontId="46" fillId="0" borderId="0" xfId="0" applyFont="1"/>
    <xf numFmtId="0" fontId="3" fillId="0" borderId="0" xfId="0" applyFont="1" applyAlignment="1" applyProtection="1">
      <alignment horizontal="left"/>
    </xf>
    <xf numFmtId="0" fontId="44" fillId="21" borderId="1" xfId="0" applyFont="1" applyFill="1" applyBorder="1" applyAlignment="1" applyProtection="1">
      <alignment vertical="top" wrapText="1"/>
    </xf>
    <xf numFmtId="0" fontId="44" fillId="0" borderId="0" xfId="0" applyFont="1" applyProtection="1"/>
    <xf numFmtId="0" fontId="45" fillId="0" borderId="0" xfId="0" applyFont="1" applyProtection="1"/>
    <xf numFmtId="0" fontId="2" fillId="0" borderId="0" xfId="0" applyFont="1" applyProtection="1"/>
    <xf numFmtId="0" fontId="0" fillId="11" borderId="4" xfId="0" applyFill="1" applyBorder="1" applyAlignment="1" applyProtection="1">
      <alignment horizontal="left"/>
    </xf>
    <xf numFmtId="0" fontId="0" fillId="0" borderId="0" xfId="0" applyAlignment="1" applyProtection="1">
      <alignment wrapText="1"/>
    </xf>
    <xf numFmtId="0" fontId="0" fillId="0" borderId="0" xfId="0" applyAlignment="1" applyProtection="1">
      <alignment horizontal="center"/>
    </xf>
    <xf numFmtId="0" fontId="0" fillId="2" borderId="3" xfId="0" applyFill="1" applyBorder="1" applyAlignment="1" applyProtection="1">
      <alignment horizontal="left"/>
      <protection locked="0"/>
    </xf>
    <xf numFmtId="14" fontId="0" fillId="2" borderId="3" xfId="0" applyNumberFormat="1" applyFill="1" applyBorder="1" applyAlignment="1" applyProtection="1">
      <alignment horizontal="left"/>
      <protection locked="0"/>
    </xf>
    <xf numFmtId="0" fontId="36" fillId="0" borderId="0" xfId="0" applyFont="1" applyAlignment="1" applyProtection="1">
      <alignment horizontal="left" vertical="top"/>
    </xf>
    <xf numFmtId="0" fontId="0" fillId="11" borderId="3" xfId="0" applyFill="1" applyBorder="1" applyProtection="1"/>
    <xf numFmtId="0" fontId="0" fillId="11" borderId="9" xfId="0" applyFill="1" applyBorder="1" applyProtection="1"/>
    <xf numFmtId="0" fontId="32" fillId="8" borderId="1" xfId="2" applyFont="1" applyFill="1" applyBorder="1" applyAlignment="1" applyProtection="1">
      <alignment horizontal="center" vertical="center" wrapText="1"/>
      <protection locked="0"/>
    </xf>
    <xf numFmtId="17" fontId="51" fillId="0" borderId="1" xfId="0" applyNumberFormat="1" applyFont="1" applyBorder="1" applyAlignment="1" applyProtection="1">
      <alignment horizontal="center"/>
    </xf>
    <xf numFmtId="17" fontId="52" fillId="3" borderId="1" xfId="2" applyNumberFormat="1" applyFont="1" applyFill="1" applyBorder="1" applyAlignment="1" applyProtection="1">
      <alignment horizontal="center" vertical="center" wrapText="1"/>
    </xf>
    <xf numFmtId="17" fontId="52" fillId="3" borderId="3" xfId="2" applyNumberFormat="1" applyFont="1" applyFill="1" applyBorder="1" applyAlignment="1" applyProtection="1">
      <alignment horizontal="center" vertical="center" wrapText="1"/>
    </xf>
    <xf numFmtId="0" fontId="53" fillId="3" borderId="1" xfId="2" applyFont="1" applyFill="1" applyBorder="1" applyAlignment="1" applyProtection="1">
      <alignment horizontal="center" vertical="center" wrapText="1"/>
    </xf>
    <xf numFmtId="0" fontId="45" fillId="0" borderId="1" xfId="0" applyFont="1" applyBorder="1" applyProtection="1"/>
    <xf numFmtId="0" fontId="45" fillId="0" borderId="1" xfId="0" applyFont="1" applyBorder="1" applyProtection="1">
      <protection locked="0"/>
    </xf>
    <xf numFmtId="0" fontId="54" fillId="0" borderId="1" xfId="0" applyFont="1" applyBorder="1" applyProtection="1">
      <protection locked="0"/>
    </xf>
    <xf numFmtId="0" fontId="54" fillId="0" borderId="1" xfId="0" applyFont="1" applyBorder="1" applyProtection="1"/>
    <xf numFmtId="0" fontId="0" fillId="0" borderId="0" xfId="0" applyProtection="1">
      <protection hidden="1"/>
    </xf>
    <xf numFmtId="0" fontId="0" fillId="0" borderId="1" xfId="0" applyBorder="1" applyProtection="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0" fillId="0" borderId="16" xfId="0" applyBorder="1" applyProtection="1">
      <protection hidden="1"/>
    </xf>
    <xf numFmtId="0" fontId="0" fillId="0" borderId="7" xfId="0" applyBorder="1" applyProtection="1">
      <protection hidden="1"/>
    </xf>
    <xf numFmtId="0" fontId="0" fillId="3" borderId="5" xfId="0" applyFill="1" applyBorder="1" applyProtection="1">
      <protection hidden="1"/>
    </xf>
    <xf numFmtId="0" fontId="0" fillId="0" borderId="5" xfId="0" applyBorder="1" applyProtection="1">
      <protection hidden="1"/>
    </xf>
    <xf numFmtId="0" fontId="0" fillId="0" borderId="15" xfId="0" applyBorder="1" applyProtection="1">
      <protection hidden="1"/>
    </xf>
    <xf numFmtId="0" fontId="0" fillId="0" borderId="12" xfId="0" applyBorder="1" applyProtection="1">
      <protection hidden="1"/>
    </xf>
    <xf numFmtId="0" fontId="0" fillId="0" borderId="0" xfId="0" applyBorder="1" applyProtection="1">
      <protection hidden="1"/>
    </xf>
    <xf numFmtId="0" fontId="0" fillId="3" borderId="11" xfId="0" applyFill="1" applyBorder="1" applyProtection="1">
      <protection hidden="1"/>
    </xf>
    <xf numFmtId="0" fontId="0" fillId="0" borderId="11" xfId="0" applyBorder="1" applyProtection="1">
      <protection hidden="1"/>
    </xf>
    <xf numFmtId="0" fontId="0" fillId="0" borderId="8" xfId="0" applyBorder="1" applyProtection="1">
      <protection hidden="1"/>
    </xf>
    <xf numFmtId="0" fontId="0" fillId="3" borderId="11" xfId="0" applyFill="1" applyBorder="1" applyProtection="1">
      <protection locked="0" hidden="1"/>
    </xf>
    <xf numFmtId="0" fontId="0" fillId="0" borderId="11" xfId="0" applyBorder="1" applyAlignment="1" applyProtection="1">
      <alignment vertical="top"/>
    </xf>
    <xf numFmtId="0" fontId="36" fillId="0" borderId="11" xfId="0" applyFont="1" applyBorder="1" applyAlignment="1" applyProtection="1">
      <alignment vertical="top"/>
    </xf>
    <xf numFmtId="0" fontId="0" fillId="0" borderId="6" xfId="0" applyBorder="1" applyProtection="1">
      <protection hidden="1"/>
    </xf>
    <xf numFmtId="0" fontId="0" fillId="0" borderId="0" xfId="0" applyFill="1" applyBorder="1" applyProtection="1">
      <protection hidden="1"/>
    </xf>
    <xf numFmtId="0" fontId="0" fillId="0" borderId="0" xfId="0" applyFill="1" applyBorder="1" applyProtection="1">
      <protection locked="0" hidden="1"/>
    </xf>
    <xf numFmtId="0" fontId="0" fillId="3" borderId="0" xfId="0" applyFill="1" applyBorder="1" applyProtection="1">
      <protection hidden="1"/>
    </xf>
    <xf numFmtId="1" fontId="0" fillId="3" borderId="8" xfId="0" applyNumberFormat="1" applyFill="1" applyBorder="1" applyProtection="1">
      <protection hidden="1"/>
    </xf>
    <xf numFmtId="0" fontId="40" fillId="0" borderId="12" xfId="0" applyFont="1" applyBorder="1" applyAlignment="1" applyProtection="1">
      <alignment vertical="top"/>
    </xf>
    <xf numFmtId="0" fontId="0" fillId="0" borderId="0" xfId="0" applyFont="1" applyBorder="1" applyAlignment="1" applyProtection="1">
      <alignment vertical="top"/>
    </xf>
    <xf numFmtId="0" fontId="0" fillId="3" borderId="8" xfId="0" applyFont="1" applyFill="1" applyBorder="1" applyAlignment="1" applyProtection="1">
      <alignment horizontal="center" vertical="top"/>
    </xf>
    <xf numFmtId="0" fontId="2" fillId="0" borderId="12" xfId="0" applyFont="1" applyBorder="1" applyAlignment="1" applyProtection="1">
      <alignment vertical="top"/>
    </xf>
    <xf numFmtId="0" fontId="57" fillId="0" borderId="12" xfId="0" applyFont="1" applyBorder="1" applyAlignment="1" applyProtection="1">
      <alignment vertical="top"/>
    </xf>
    <xf numFmtId="0" fontId="58" fillId="0" borderId="12" xfId="0" applyFont="1" applyBorder="1" applyAlignment="1" applyProtection="1">
      <alignment vertical="top"/>
    </xf>
    <xf numFmtId="0" fontId="0" fillId="0" borderId="8" xfId="0" applyFont="1" applyBorder="1" applyAlignment="1" applyProtection="1">
      <alignment vertical="top"/>
    </xf>
    <xf numFmtId="0" fontId="60" fillId="0" borderId="12" xfId="0" applyFont="1" applyBorder="1" applyAlignment="1" applyProtection="1">
      <alignment vertical="top"/>
    </xf>
    <xf numFmtId="0" fontId="60" fillId="0" borderId="0" xfId="0" applyFont="1" applyProtection="1">
      <protection hidden="1"/>
    </xf>
    <xf numFmtId="0" fontId="59" fillId="0" borderId="16" xfId="0" applyFont="1" applyBorder="1" applyAlignment="1" applyProtection="1">
      <alignment horizontal="right"/>
      <protection hidden="1"/>
    </xf>
    <xf numFmtId="0" fontId="59" fillId="0" borderId="7" xfId="0" applyFont="1" applyBorder="1" applyProtection="1">
      <protection hidden="1"/>
    </xf>
    <xf numFmtId="0" fontId="59" fillId="3" borderId="7" xfId="0" applyFont="1" applyFill="1" applyBorder="1" applyProtection="1">
      <protection hidden="1"/>
    </xf>
    <xf numFmtId="0" fontId="59" fillId="0" borderId="15" xfId="0" applyFont="1" applyBorder="1" applyProtection="1">
      <protection hidden="1"/>
    </xf>
    <xf numFmtId="0" fontId="59" fillId="0" borderId="12" xfId="0" applyFont="1" applyBorder="1" applyProtection="1">
      <protection hidden="1"/>
    </xf>
    <xf numFmtId="0" fontId="59" fillId="3" borderId="0" xfId="0" applyFont="1" applyFill="1" applyBorder="1" applyAlignment="1" applyProtection="1">
      <alignment horizontal="left"/>
      <protection hidden="1"/>
    </xf>
    <xf numFmtId="0" fontId="59" fillId="0" borderId="0" xfId="0" applyFont="1" applyBorder="1" applyProtection="1">
      <protection hidden="1"/>
    </xf>
    <xf numFmtId="0" fontId="59" fillId="3" borderId="0" xfId="0" applyFont="1" applyFill="1" applyBorder="1" applyAlignment="1" applyProtection="1">
      <protection hidden="1"/>
    </xf>
    <xf numFmtId="0" fontId="59" fillId="0" borderId="8" xfId="0" applyFont="1" applyBorder="1" applyProtection="1">
      <protection hidden="1"/>
    </xf>
    <xf numFmtId="0" fontId="60" fillId="0" borderId="12" xfId="0" applyFont="1" applyBorder="1" applyProtection="1">
      <protection hidden="1"/>
    </xf>
    <xf numFmtId="0" fontId="60" fillId="0" borderId="0" xfId="0" applyFont="1" applyBorder="1" applyProtection="1">
      <protection hidden="1"/>
    </xf>
    <xf numFmtId="0" fontId="60" fillId="0" borderId="8" xfId="0" applyFont="1" applyBorder="1" applyProtection="1">
      <protection hidden="1"/>
    </xf>
    <xf numFmtId="0" fontId="60" fillId="0" borderId="13" xfId="0" applyFont="1" applyBorder="1" applyProtection="1">
      <protection hidden="1"/>
    </xf>
    <xf numFmtId="0" fontId="60" fillId="0" borderId="2" xfId="0" applyFont="1" applyBorder="1" applyProtection="1">
      <protection hidden="1"/>
    </xf>
    <xf numFmtId="0" fontId="60" fillId="0" borderId="14" xfId="0" applyFont="1" applyBorder="1" applyProtection="1">
      <protection hidden="1"/>
    </xf>
    <xf numFmtId="0" fontId="62" fillId="0" borderId="0" xfId="0" applyFont="1" applyProtection="1">
      <protection hidden="1"/>
    </xf>
    <xf numFmtId="0" fontId="2" fillId="0" borderId="0" xfId="0" applyFont="1" applyProtection="1">
      <protection hidden="1"/>
    </xf>
    <xf numFmtId="0" fontId="44" fillId="0" borderId="0" xfId="0" applyFont="1" applyProtection="1">
      <protection hidden="1"/>
    </xf>
    <xf numFmtId="0" fontId="60" fillId="0" borderId="13" xfId="0" applyFont="1" applyBorder="1" applyAlignment="1" applyProtection="1">
      <alignment vertical="top"/>
    </xf>
    <xf numFmtId="0" fontId="0" fillId="3" borderId="12" xfId="0" applyFill="1" applyBorder="1" applyAlignment="1" applyProtection="1">
      <protection hidden="1"/>
    </xf>
    <xf numFmtId="0" fontId="0" fillId="3" borderId="0" xfId="0" applyFill="1" applyBorder="1" applyAlignment="1" applyProtection="1">
      <protection hidden="1"/>
    </xf>
    <xf numFmtId="0" fontId="0" fillId="3" borderId="8" xfId="0" applyFill="1" applyBorder="1" applyAlignment="1" applyProtection="1">
      <protection hidden="1"/>
    </xf>
    <xf numFmtId="0" fontId="0" fillId="3" borderId="11" xfId="0" applyFont="1" applyFill="1" applyBorder="1" applyAlignment="1" applyProtection="1">
      <alignment vertical="top"/>
    </xf>
    <xf numFmtId="0" fontId="59" fillId="3" borderId="11" xfId="0" applyFont="1" applyFill="1" applyBorder="1" applyAlignment="1" applyProtection="1">
      <alignment vertical="top"/>
    </xf>
    <xf numFmtId="1" fontId="59" fillId="3" borderId="11" xfId="0" applyNumberFormat="1" applyFont="1" applyFill="1" applyBorder="1" applyAlignment="1" applyProtection="1">
      <alignment vertical="top"/>
    </xf>
    <xf numFmtId="1" fontId="59" fillId="3" borderId="6" xfId="0" applyNumberFormat="1" applyFont="1" applyFill="1" applyBorder="1" applyAlignment="1" applyProtection="1">
      <alignment vertical="top"/>
    </xf>
    <xf numFmtId="0" fontId="36" fillId="0" borderId="0" xfId="0" applyFont="1" applyAlignment="1" applyProtection="1">
      <alignment horizontal="left" vertical="top"/>
    </xf>
    <xf numFmtId="0" fontId="21" fillId="7" borderId="12" xfId="0" applyFont="1" applyFill="1" applyBorder="1" applyAlignment="1" applyProtection="1">
      <alignment horizontal="center" vertical="center" wrapText="1"/>
    </xf>
    <xf numFmtId="0" fontId="21" fillId="7" borderId="0" xfId="0" applyFont="1" applyFill="1" applyBorder="1" applyAlignment="1" applyProtection="1">
      <alignment horizontal="center" vertical="center" wrapText="1"/>
    </xf>
    <xf numFmtId="0" fontId="21" fillId="7" borderId="8" xfId="0" applyFont="1" applyFill="1" applyBorder="1" applyAlignment="1" applyProtection="1">
      <alignment horizontal="center" vertical="center" wrapText="1"/>
    </xf>
    <xf numFmtId="0" fontId="42" fillId="12" borderId="0" xfId="0" applyFont="1" applyFill="1" applyAlignment="1" applyProtection="1">
      <alignment horizontal="center" vertical="top" wrapText="1"/>
    </xf>
    <xf numFmtId="0" fontId="0" fillId="11" borderId="3" xfId="0" applyFill="1" applyBorder="1" applyAlignment="1" applyProtection="1">
      <alignment horizontal="left"/>
    </xf>
    <xf numFmtId="0" fontId="0" fillId="11" borderId="9" xfId="0" applyFill="1" applyBorder="1" applyAlignment="1" applyProtection="1">
      <alignment horizontal="left"/>
    </xf>
    <xf numFmtId="0" fontId="0" fillId="11" borderId="4" xfId="0" applyFill="1" applyBorder="1" applyAlignment="1" applyProtection="1">
      <alignment horizontal="left"/>
    </xf>
    <xf numFmtId="0" fontId="0" fillId="0" borderId="3" xfId="0" applyBorder="1" applyAlignment="1" applyProtection="1">
      <alignment horizontal="left"/>
    </xf>
    <xf numFmtId="0" fontId="0" fillId="0" borderId="9" xfId="0" applyBorder="1" applyAlignment="1" applyProtection="1">
      <alignment horizontal="left"/>
    </xf>
    <xf numFmtId="0" fontId="0" fillId="0" borderId="4" xfId="0" applyBorder="1" applyAlignment="1" applyProtection="1">
      <alignment horizontal="left"/>
    </xf>
    <xf numFmtId="0" fontId="39" fillId="0" borderId="1" xfId="0" applyFont="1" applyBorder="1" applyAlignment="1" applyProtection="1">
      <alignment horizontal="left"/>
    </xf>
    <xf numFmtId="0" fontId="40" fillId="11" borderId="3" xfId="0" applyFont="1" applyFill="1" applyBorder="1" applyAlignment="1" applyProtection="1">
      <alignment horizontal="left"/>
    </xf>
    <xf numFmtId="0" fontId="40" fillId="11" borderId="9" xfId="0" applyFont="1" applyFill="1" applyBorder="1" applyAlignment="1" applyProtection="1">
      <alignment horizontal="left"/>
    </xf>
    <xf numFmtId="0" fontId="40" fillId="11" borderId="4" xfId="0" applyFont="1" applyFill="1" applyBorder="1" applyAlignment="1" applyProtection="1">
      <alignment horizontal="left"/>
    </xf>
    <xf numFmtId="0" fontId="36" fillId="11" borderId="3" xfId="0" applyFont="1" applyFill="1" applyBorder="1" applyAlignment="1" applyProtection="1">
      <alignment horizontal="left"/>
    </xf>
    <xf numFmtId="0" fontId="36" fillId="11" borderId="9" xfId="0" applyFont="1" applyFill="1" applyBorder="1" applyAlignment="1" applyProtection="1">
      <alignment horizontal="left"/>
    </xf>
    <xf numFmtId="0" fontId="36" fillId="11" borderId="4" xfId="0" applyFont="1" applyFill="1" applyBorder="1" applyAlignment="1" applyProtection="1">
      <alignment horizontal="left"/>
    </xf>
    <xf numFmtId="0" fontId="36" fillId="0" borderId="1" xfId="0" applyFont="1" applyBorder="1" applyAlignment="1" applyProtection="1">
      <alignment horizontal="left"/>
    </xf>
    <xf numFmtId="0" fontId="31" fillId="15" borderId="1" xfId="2" applyFont="1" applyFill="1" applyBorder="1" applyAlignment="1" applyProtection="1">
      <alignment horizontal="center"/>
    </xf>
    <xf numFmtId="0" fontId="36" fillId="15" borderId="1" xfId="2" applyFont="1" applyFill="1" applyBorder="1" applyAlignment="1" applyProtection="1">
      <alignment horizontal="center"/>
    </xf>
    <xf numFmtId="0" fontId="39" fillId="0" borderId="0" xfId="0" applyFont="1" applyAlignment="1" applyProtection="1">
      <alignment horizontal="left"/>
    </xf>
    <xf numFmtId="0" fontId="29" fillId="12" borderId="1" xfId="2" applyFont="1" applyFill="1" applyBorder="1" applyAlignment="1" applyProtection="1">
      <alignment horizontal="center" vertical="center" wrapText="1"/>
    </xf>
    <xf numFmtId="0" fontId="30" fillId="12" borderId="1" xfId="2" applyFont="1" applyFill="1" applyBorder="1" applyAlignment="1" applyProtection="1">
      <alignment horizontal="center" vertical="center" wrapText="1"/>
    </xf>
    <xf numFmtId="0" fontId="0" fillId="11" borderId="1" xfId="0" applyFill="1" applyBorder="1" applyAlignment="1" applyProtection="1">
      <alignment horizontal="left"/>
    </xf>
    <xf numFmtId="0" fontId="0" fillId="0" borderId="1" xfId="0" applyBorder="1" applyAlignment="1" applyProtection="1">
      <alignment horizontal="left"/>
    </xf>
    <xf numFmtId="0" fontId="0" fillId="3" borderId="1" xfId="0" applyFill="1" applyBorder="1" applyAlignment="1" applyProtection="1">
      <alignment horizontal="left"/>
    </xf>
    <xf numFmtId="0" fontId="5" fillId="3" borderId="1" xfId="0" applyFont="1" applyFill="1" applyBorder="1" applyAlignment="1" applyProtection="1">
      <alignment horizontal="left" vertical="top"/>
    </xf>
    <xf numFmtId="0" fontId="64" fillId="22" borderId="12" xfId="0" applyFont="1" applyFill="1" applyBorder="1" applyAlignment="1" applyProtection="1">
      <alignment horizontal="center" vertical="top" wrapText="1"/>
    </xf>
    <xf numFmtId="0" fontId="64" fillId="22" borderId="0" xfId="0" applyFont="1" applyFill="1" applyBorder="1" applyAlignment="1" applyProtection="1">
      <alignment horizontal="center" vertical="top" wrapText="1"/>
    </xf>
    <xf numFmtId="0" fontId="64" fillId="22" borderId="8" xfId="0" applyFont="1" applyFill="1" applyBorder="1" applyAlignment="1" applyProtection="1">
      <alignment horizontal="center" vertical="top" wrapText="1"/>
    </xf>
    <xf numFmtId="0" fontId="22" fillId="3" borderId="1" xfId="0" applyFont="1" applyFill="1" applyBorder="1" applyAlignment="1" applyProtection="1">
      <alignment horizontal="center"/>
    </xf>
    <xf numFmtId="0" fontId="23" fillId="2" borderId="1" xfId="0" applyFont="1" applyFill="1" applyBorder="1" applyAlignment="1" applyProtection="1">
      <alignment horizontal="center" vertical="top" wrapText="1"/>
    </xf>
    <xf numFmtId="0" fontId="24" fillId="2" borderId="1" xfId="0" applyFont="1" applyFill="1" applyBorder="1" applyAlignment="1" applyProtection="1">
      <alignment horizontal="center" vertical="top" wrapText="1"/>
    </xf>
    <xf numFmtId="0" fontId="25" fillId="9" borderId="1" xfId="0" applyFont="1" applyFill="1" applyBorder="1" applyAlignment="1" applyProtection="1">
      <alignment horizontal="center" vertical="top" wrapText="1"/>
    </xf>
    <xf numFmtId="0" fontId="27" fillId="9" borderId="1" xfId="0" applyFont="1" applyFill="1" applyBorder="1" applyAlignment="1" applyProtection="1">
      <alignment horizontal="center" vertical="top" wrapText="1"/>
    </xf>
    <xf numFmtId="0" fontId="11" fillId="10" borderId="1" xfId="0" applyFont="1" applyFill="1" applyBorder="1" applyAlignment="1" applyProtection="1">
      <alignment horizontal="center" vertical="top" wrapText="1"/>
    </xf>
    <xf numFmtId="0" fontId="50" fillId="3" borderId="1" xfId="0" applyFont="1" applyFill="1" applyBorder="1" applyAlignment="1" applyProtection="1">
      <alignment horizontal="center" vertical="top" wrapText="1"/>
    </xf>
    <xf numFmtId="0" fontId="27" fillId="3" borderId="1" xfId="0" applyFont="1" applyFill="1" applyBorder="1" applyAlignment="1" applyProtection="1">
      <alignment horizontal="center" vertical="top" wrapText="1"/>
    </xf>
    <xf numFmtId="0" fontId="3" fillId="0" borderId="0" xfId="0" applyFont="1" applyAlignment="1" applyProtection="1">
      <alignment horizontal="left"/>
    </xf>
    <xf numFmtId="0" fontId="1" fillId="0" borderId="0" xfId="0" applyFont="1" applyAlignment="1" applyProtection="1">
      <alignment horizontal="center"/>
    </xf>
    <xf numFmtId="0" fontId="2" fillId="0" borderId="0" xfId="0" applyFont="1" applyAlignment="1" applyProtection="1">
      <alignment horizontal="center"/>
    </xf>
    <xf numFmtId="0" fontId="41" fillId="0" borderId="0" xfId="0" applyFont="1" applyAlignment="1" applyProtection="1">
      <alignment horizontal="center" vertical="top"/>
    </xf>
    <xf numFmtId="0" fontId="41" fillId="0" borderId="0" xfId="0" applyFont="1" applyAlignment="1" applyProtection="1">
      <alignment horizontal="left" vertical="top"/>
    </xf>
    <xf numFmtId="0" fontId="0" fillId="0" borderId="0" xfId="0" applyAlignment="1" applyProtection="1">
      <alignment horizontal="center" vertical="top"/>
    </xf>
    <xf numFmtId="0" fontId="40" fillId="0" borderId="0" xfId="0" applyFont="1" applyAlignment="1" applyProtection="1">
      <alignment horizontal="center" vertical="top"/>
    </xf>
    <xf numFmtId="0" fontId="39" fillId="0" borderId="0" xfId="0" applyFont="1" applyAlignment="1" applyProtection="1">
      <alignment horizontal="left" vertical="top"/>
    </xf>
    <xf numFmtId="0" fontId="40" fillId="0" borderId="1" xfId="0" applyFont="1" applyBorder="1" applyAlignment="1" applyProtection="1">
      <alignment horizontal="left" vertical="top"/>
    </xf>
    <xf numFmtId="0" fontId="0" fillId="0" borderId="1" xfId="0" applyBorder="1" applyAlignment="1" applyProtection="1">
      <alignment horizontal="center" vertical="top"/>
    </xf>
    <xf numFmtId="1" fontId="0" fillId="16" borderId="1" xfId="0" applyNumberFormat="1" applyFill="1" applyBorder="1" applyAlignment="1" applyProtection="1">
      <alignment horizontal="center" vertical="top"/>
    </xf>
    <xf numFmtId="0" fontId="0" fillId="16" borderId="1" xfId="0" applyFill="1" applyBorder="1" applyAlignment="1" applyProtection="1">
      <alignment horizontal="center" vertical="top"/>
    </xf>
    <xf numFmtId="1" fontId="0" fillId="16" borderId="3" xfId="0" applyNumberFormat="1" applyFill="1" applyBorder="1" applyAlignment="1" applyProtection="1">
      <alignment horizontal="center" vertical="top"/>
    </xf>
    <xf numFmtId="1" fontId="0" fillId="16" borderId="4" xfId="0" applyNumberFormat="1" applyFill="1" applyBorder="1" applyAlignment="1" applyProtection="1">
      <alignment horizontal="center" vertical="top"/>
    </xf>
    <xf numFmtId="0" fontId="41" fillId="0" borderId="0" xfId="0" applyFont="1" applyAlignment="1" applyProtection="1">
      <alignment horizontal="left"/>
    </xf>
    <xf numFmtId="0" fontId="0" fillId="16" borderId="0" xfId="0" applyFill="1" applyBorder="1" applyAlignment="1" applyProtection="1">
      <alignment horizontal="left" vertical="top"/>
    </xf>
    <xf numFmtId="43" fontId="48" fillId="0" borderId="0" xfId="1" applyFont="1" applyAlignment="1" applyProtection="1">
      <alignment horizontal="center" vertical="top"/>
    </xf>
    <xf numFmtId="43" fontId="38" fillId="0" borderId="0" xfId="1" applyFont="1" applyAlignment="1" applyProtection="1">
      <alignment horizontal="center" vertical="top"/>
    </xf>
    <xf numFmtId="0" fontId="0" fillId="4" borderId="1" xfId="0" applyFill="1" applyBorder="1" applyAlignment="1">
      <alignment horizontal="center" vertical="top" wrapText="1"/>
    </xf>
    <xf numFmtId="0" fontId="2" fillId="0" borderId="0" xfId="0" applyFont="1" applyAlignment="1">
      <alignment horizontal="left"/>
    </xf>
    <xf numFmtId="0" fontId="6"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11" fillId="4" borderId="1" xfId="0" applyFont="1" applyFill="1" applyBorder="1" applyAlignment="1">
      <alignment horizontal="center" vertical="top" wrapText="1"/>
    </xf>
    <xf numFmtId="0" fontId="10" fillId="6" borderId="1" xfId="0" applyFont="1" applyFill="1" applyBorder="1" applyAlignment="1">
      <alignment horizont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left"/>
    </xf>
    <xf numFmtId="0" fontId="8"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1" xfId="0" applyBorder="1" applyAlignment="1">
      <alignment horizontal="center" vertical="top" wrapText="1"/>
    </xf>
    <xf numFmtId="0" fontId="0" fillId="0" borderId="1" xfId="0" applyBorder="1" applyAlignment="1">
      <alignment horizontal="center" vertical="top"/>
    </xf>
    <xf numFmtId="0" fontId="2" fillId="0" borderId="1" xfId="0" applyFont="1" applyBorder="1" applyAlignment="1">
      <alignment horizontal="center"/>
    </xf>
    <xf numFmtId="0" fontId="18" fillId="0" borderId="0" xfId="0" applyFont="1" applyAlignment="1">
      <alignment horizontal="center"/>
    </xf>
    <xf numFmtId="0" fontId="18" fillId="0" borderId="0"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3" fillId="0" borderId="1" xfId="0" applyFont="1" applyBorder="1" applyAlignment="1">
      <alignment horizontal="right" vertical="top" wrapText="1"/>
    </xf>
    <xf numFmtId="0" fontId="13" fillId="0" borderId="1" xfId="0" applyFont="1" applyBorder="1" applyAlignment="1">
      <alignment horizontal="left" vertical="top" wrapText="1"/>
    </xf>
    <xf numFmtId="0" fontId="12" fillId="0" borderId="1" xfId="0" applyFont="1" applyBorder="1" applyAlignment="1" applyProtection="1">
      <alignment horizontal="left" vertical="top" wrapText="1"/>
      <protection locked="0"/>
    </xf>
    <xf numFmtId="0" fontId="13" fillId="0" borderId="1" xfId="0" applyFont="1" applyBorder="1" applyAlignment="1">
      <alignment vertical="top" wrapText="1"/>
    </xf>
    <xf numFmtId="15" fontId="61" fillId="3" borderId="0" xfId="0" applyNumberFormat="1" applyFont="1" applyFill="1" applyBorder="1" applyAlignment="1" applyProtection="1">
      <alignment horizontal="center"/>
      <protection locked="0"/>
    </xf>
    <xf numFmtId="0" fontId="60"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8" xfId="0" applyBorder="1" applyAlignment="1" applyProtection="1">
      <alignment horizontal="center"/>
      <protection hidden="1"/>
    </xf>
    <xf numFmtId="0" fontId="57" fillId="0" borderId="12" xfId="0" applyFont="1" applyBorder="1" applyAlignment="1" applyProtection="1">
      <alignment horizontal="left" vertical="top"/>
    </xf>
    <xf numFmtId="0" fontId="57" fillId="0" borderId="0" xfId="0" applyFont="1" applyBorder="1" applyAlignment="1" applyProtection="1">
      <alignment horizontal="left" vertical="top"/>
    </xf>
    <xf numFmtId="0" fontId="57" fillId="0" borderId="8" xfId="0" applyFont="1" applyBorder="1" applyAlignment="1" applyProtection="1">
      <alignment horizontal="left" vertical="top"/>
    </xf>
    <xf numFmtId="0" fontId="45" fillId="0" borderId="11" xfId="0" applyFont="1" applyBorder="1" applyAlignment="1" applyProtection="1">
      <alignment horizontal="center" wrapText="1"/>
      <protection hidden="1"/>
    </xf>
    <xf numFmtId="0" fontId="59" fillId="3" borderId="7" xfId="0" applyFont="1" applyFill="1" applyBorder="1" applyAlignment="1" applyProtection="1">
      <alignment horizontal="center"/>
      <protection hidden="1"/>
    </xf>
    <xf numFmtId="0" fontId="0" fillId="3" borderId="0" xfId="0" applyFill="1" applyBorder="1" applyAlignment="1" applyProtection="1">
      <alignment horizontal="right"/>
      <protection hidden="1"/>
    </xf>
    <xf numFmtId="0" fontId="0" fillId="3" borderId="8" xfId="0" applyFill="1" applyBorder="1" applyAlignment="1" applyProtection="1">
      <alignment horizontal="right"/>
      <protection hidden="1"/>
    </xf>
    <xf numFmtId="0" fontId="0" fillId="23" borderId="1" xfId="0" applyFill="1" applyBorder="1" applyAlignment="1" applyProtection="1">
      <alignment horizontal="center"/>
      <protection locked="0" hidden="1"/>
    </xf>
    <xf numFmtId="0" fontId="0" fillId="3" borderId="7" xfId="0" applyFill="1" applyBorder="1" applyAlignment="1" applyProtection="1">
      <alignment horizontal="right"/>
      <protection hidden="1"/>
    </xf>
    <xf numFmtId="0" fontId="0" fillId="3" borderId="15" xfId="0" applyFill="1" applyBorder="1" applyAlignment="1" applyProtection="1">
      <alignment horizontal="right"/>
      <protection hidden="1"/>
    </xf>
    <xf numFmtId="0" fontId="45" fillId="0" borderId="0" xfId="0" applyFont="1" applyBorder="1" applyAlignment="1" applyProtection="1">
      <alignment horizontal="center" wrapText="1"/>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hidden="1"/>
    </xf>
    <xf numFmtId="0" fontId="0" fillId="3" borderId="0" xfId="0" applyFill="1" applyBorder="1" applyAlignment="1" applyProtection="1">
      <alignment horizontal="left"/>
      <protection hidden="1"/>
    </xf>
    <xf numFmtId="0" fontId="0" fillId="3" borderId="0" xfId="0" applyFill="1" applyBorder="1" applyAlignment="1" applyProtection="1">
      <alignment horizontal="left"/>
      <protection locked="0" hidden="1"/>
    </xf>
    <xf numFmtId="0" fontId="0" fillId="0" borderId="1" xfId="0" applyBorder="1" applyAlignment="1" applyProtection="1">
      <alignment horizontal="center" wrapText="1"/>
      <protection hidden="1"/>
    </xf>
    <xf numFmtId="0" fontId="0" fillId="0" borderId="1" xfId="0" applyBorder="1" applyAlignment="1" applyProtection="1">
      <alignment horizontal="center" vertical="top" wrapText="1"/>
      <protection hidden="1"/>
    </xf>
    <xf numFmtId="0" fontId="0" fillId="0" borderId="12" xfId="0" applyBorder="1" applyAlignment="1" applyProtection="1">
      <alignment horizontal="left"/>
      <protection hidden="1"/>
    </xf>
    <xf numFmtId="0" fontId="0" fillId="0" borderId="0" xfId="0" applyBorder="1" applyAlignment="1" applyProtection="1">
      <alignment horizontal="left"/>
      <protection hidden="1"/>
    </xf>
    <xf numFmtId="0" fontId="0" fillId="0" borderId="8" xfId="0" applyBorder="1" applyAlignment="1" applyProtection="1">
      <alignment horizontal="left"/>
      <protection hidden="1"/>
    </xf>
    <xf numFmtId="0" fontId="0" fillId="0" borderId="1" xfId="0" applyBorder="1" applyAlignment="1" applyProtection="1">
      <alignment horizontal="center" vertical="center"/>
      <protection hidden="1"/>
    </xf>
    <xf numFmtId="14" fontId="45" fillId="0" borderId="1" xfId="0" applyNumberFormat="1" applyFont="1" applyBorder="1" applyAlignment="1" applyProtection="1">
      <alignment horizontal="center" vertical="center"/>
      <protection hidden="1"/>
    </xf>
    <xf numFmtId="0" fontId="45" fillId="0" borderId="1" xfId="0" applyFont="1" applyBorder="1" applyAlignment="1" applyProtection="1">
      <alignment horizontal="center" vertical="center"/>
      <protection hidden="1"/>
    </xf>
    <xf numFmtId="0" fontId="0" fillId="0" borderId="13" xfId="0" applyBorder="1" applyAlignment="1" applyProtection="1">
      <alignment horizontal="left"/>
      <protection hidden="1"/>
    </xf>
    <xf numFmtId="0" fontId="0" fillId="0" borderId="2" xfId="0" applyBorder="1" applyAlignment="1" applyProtection="1">
      <alignment horizontal="left"/>
      <protection hidden="1"/>
    </xf>
    <xf numFmtId="0" fontId="0" fillId="0" borderId="14" xfId="0" applyBorder="1" applyAlignment="1" applyProtection="1">
      <alignment horizontal="left"/>
      <protection hidden="1"/>
    </xf>
    <xf numFmtId="0" fontId="0" fillId="3" borderId="1" xfId="0" applyFill="1" applyBorder="1" applyAlignment="1" applyProtection="1">
      <alignment horizontal="center"/>
      <protection locked="0"/>
    </xf>
    <xf numFmtId="0" fontId="0" fillId="3" borderId="1" xfId="0" applyFill="1" applyBorder="1" applyAlignment="1" applyProtection="1">
      <alignment horizontal="center"/>
      <protection hidden="1"/>
    </xf>
    <xf numFmtId="0" fontId="0" fillId="3" borderId="16" xfId="0" applyFill="1" applyBorder="1" applyAlignment="1" applyProtection="1">
      <alignment horizontal="center"/>
      <protection hidden="1"/>
    </xf>
    <xf numFmtId="0" fontId="0" fillId="3" borderId="7" xfId="0" applyFill="1" applyBorder="1" applyAlignment="1" applyProtection="1">
      <alignment horizontal="center"/>
      <protection hidden="1"/>
    </xf>
    <xf numFmtId="0" fontId="0" fillId="3" borderId="15" xfId="0" applyFill="1" applyBorder="1" applyAlignment="1" applyProtection="1">
      <alignment horizontal="center"/>
      <protection hidden="1"/>
    </xf>
    <xf numFmtId="0" fontId="0" fillId="3" borderId="12" xfId="0"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3" borderId="13"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0" borderId="6" xfId="0" applyBorder="1" applyAlignment="1" applyProtection="1">
      <alignment horizontal="center"/>
      <protection hidden="1"/>
    </xf>
    <xf numFmtId="0" fontId="0" fillId="3" borderId="16" xfId="0" applyFill="1" applyBorder="1" applyAlignment="1" applyProtection="1">
      <alignment horizontal="left"/>
      <protection hidden="1"/>
    </xf>
    <xf numFmtId="0" fontId="0" fillId="3" borderId="7" xfId="0" applyFill="1" applyBorder="1" applyAlignment="1" applyProtection="1">
      <alignment horizontal="left"/>
      <protection hidden="1"/>
    </xf>
    <xf numFmtId="0" fontId="0" fillId="3" borderId="15" xfId="0" applyFill="1" applyBorder="1" applyAlignment="1" applyProtection="1">
      <alignment horizontal="left"/>
      <protection hidden="1"/>
    </xf>
    <xf numFmtId="0" fontId="55" fillId="0" borderId="0" xfId="0" applyFont="1" applyAlignment="1" applyProtection="1">
      <alignment horizontal="center"/>
      <protection hidden="1"/>
    </xf>
    <xf numFmtId="0" fontId="56" fillId="0" borderId="0" xfId="0" applyFont="1" applyAlignment="1" applyProtection="1">
      <alignment horizontal="center"/>
      <protection hidden="1"/>
    </xf>
    <xf numFmtId="0" fontId="0" fillId="0" borderId="15" xfId="0" applyBorder="1" applyAlignment="1" applyProtection="1">
      <alignment horizontal="center"/>
      <protection hidden="1"/>
    </xf>
    <xf numFmtId="0" fontId="0" fillId="0" borderId="5" xfId="0" applyBorder="1" applyAlignment="1" applyProtection="1">
      <alignment horizontal="center"/>
      <protection hidden="1"/>
    </xf>
  </cellXfs>
  <cellStyles count="4">
    <cellStyle name="Calculation 3" xfId="3"/>
    <cellStyle name="Comma" xfId="1" builtinId="3"/>
    <cellStyle name="Normal" xfId="0" builtinId="0"/>
    <cellStyle name="Normal 3" xfId="2"/>
  </cellStyles>
  <dxfs count="0"/>
  <tableStyles count="0" defaultTableStyle="TableStyleMedium9" defaultPivotStyle="PivotStyleLight16"/>
  <colors>
    <mruColors>
      <color rgb="FFDCF7FA"/>
      <color rgb="FFFF0066"/>
      <color rgb="FFFF6600"/>
      <color rgb="FFFF33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AB71"/>
  <sheetViews>
    <sheetView tabSelected="1" workbookViewId="0">
      <selection activeCell="B13" sqref="B13:K13"/>
    </sheetView>
  </sheetViews>
  <sheetFormatPr defaultRowHeight="15"/>
  <cols>
    <col min="4" max="4" width="7.42578125" customWidth="1"/>
    <col min="5" max="5" width="7.85546875" customWidth="1"/>
    <col min="12" max="12" width="28" customWidth="1"/>
  </cols>
  <sheetData>
    <row r="1" spans="1:28" s="46" customFormat="1" ht="43.5" customHeight="1">
      <c r="A1" s="217" t="s">
        <v>381</v>
      </c>
      <c r="B1" s="218"/>
      <c r="C1" s="218"/>
      <c r="D1" s="218"/>
      <c r="E1" s="218"/>
      <c r="F1" s="218"/>
      <c r="G1" s="218"/>
      <c r="H1" s="218"/>
      <c r="I1" s="218"/>
      <c r="J1" s="218"/>
      <c r="K1" s="218"/>
      <c r="L1" s="218"/>
      <c r="M1" s="218"/>
      <c r="N1" s="218"/>
      <c r="O1" s="218"/>
      <c r="P1" s="218"/>
      <c r="Q1" s="218"/>
      <c r="R1" s="218"/>
      <c r="S1" s="218"/>
      <c r="T1" s="219"/>
      <c r="Y1" s="96">
        <v>9800</v>
      </c>
      <c r="Z1" s="46">
        <v>0</v>
      </c>
      <c r="AA1" s="46">
        <v>20</v>
      </c>
      <c r="AB1" s="46" t="s">
        <v>87</v>
      </c>
    </row>
    <row r="2" spans="1:28" s="46" customFormat="1" ht="18.75" customHeight="1">
      <c r="A2" s="247" t="s">
        <v>91</v>
      </c>
      <c r="B2" s="247"/>
      <c r="C2" s="247"/>
      <c r="D2" s="247"/>
      <c r="E2" s="247"/>
      <c r="F2" s="247"/>
      <c r="G2" s="247"/>
      <c r="H2" s="247"/>
      <c r="I2" s="247"/>
      <c r="J2" s="247"/>
      <c r="K2" s="247"/>
      <c r="L2" s="247"/>
      <c r="M2" s="244" t="s">
        <v>269</v>
      </c>
      <c r="N2" s="245"/>
      <c r="O2" s="245"/>
      <c r="P2" s="245"/>
      <c r="Q2" s="245"/>
      <c r="R2" s="245"/>
      <c r="S2" s="245"/>
      <c r="T2" s="246"/>
    </row>
    <row r="3" spans="1:28" s="46" customFormat="1" ht="18.75" customHeight="1">
      <c r="A3" s="248" t="s">
        <v>24</v>
      </c>
      <c r="B3" s="249"/>
      <c r="C3" s="249"/>
      <c r="D3" s="249"/>
      <c r="E3" s="249"/>
      <c r="F3" s="249"/>
      <c r="G3" s="249"/>
      <c r="H3" s="249"/>
      <c r="I3" s="250" t="s">
        <v>92</v>
      </c>
      <c r="J3" s="251"/>
      <c r="K3" s="251"/>
      <c r="L3" s="251"/>
      <c r="M3" s="244"/>
      <c r="N3" s="245"/>
      <c r="O3" s="245"/>
      <c r="P3" s="245"/>
      <c r="Q3" s="245"/>
      <c r="R3" s="245"/>
      <c r="S3" s="245"/>
      <c r="T3" s="246"/>
    </row>
    <row r="4" spans="1:28" s="46" customFormat="1" ht="18.75" customHeight="1">
      <c r="A4" s="249"/>
      <c r="B4" s="249"/>
      <c r="C4" s="249"/>
      <c r="D4" s="249"/>
      <c r="E4" s="249"/>
      <c r="F4" s="249"/>
      <c r="G4" s="249"/>
      <c r="H4" s="249"/>
      <c r="I4" s="251"/>
      <c r="J4" s="251"/>
      <c r="K4" s="251"/>
      <c r="L4" s="251"/>
      <c r="M4" s="244"/>
      <c r="N4" s="245"/>
      <c r="O4" s="245"/>
      <c r="P4" s="245"/>
      <c r="Q4" s="245"/>
      <c r="R4" s="245"/>
      <c r="S4" s="245"/>
      <c r="T4" s="246"/>
    </row>
    <row r="5" spans="1:28" s="46" customFormat="1" ht="18.75" customHeight="1">
      <c r="A5" s="249"/>
      <c r="B5" s="249"/>
      <c r="C5" s="249"/>
      <c r="D5" s="249"/>
      <c r="E5" s="249"/>
      <c r="F5" s="249"/>
      <c r="G5" s="249"/>
      <c r="H5" s="249"/>
      <c r="I5" s="251"/>
      <c r="J5" s="251"/>
      <c r="K5" s="251"/>
      <c r="L5" s="251"/>
      <c r="M5" s="244"/>
      <c r="N5" s="245"/>
      <c r="O5" s="245"/>
      <c r="P5" s="245"/>
      <c r="Q5" s="245"/>
      <c r="R5" s="245"/>
      <c r="S5" s="245"/>
      <c r="T5" s="246"/>
    </row>
    <row r="6" spans="1:28" s="46" customFormat="1" ht="26.25" customHeight="1">
      <c r="A6" s="249"/>
      <c r="B6" s="249"/>
      <c r="C6" s="249"/>
      <c r="D6" s="249"/>
      <c r="E6" s="249"/>
      <c r="F6" s="249"/>
      <c r="G6" s="249"/>
      <c r="H6" s="249"/>
      <c r="I6" s="251"/>
      <c r="J6" s="251"/>
      <c r="K6" s="251"/>
      <c r="L6" s="251"/>
      <c r="M6" s="244"/>
      <c r="N6" s="245"/>
      <c r="O6" s="245"/>
      <c r="P6" s="245"/>
      <c r="Q6" s="245"/>
      <c r="R6" s="245"/>
      <c r="S6" s="245"/>
      <c r="T6" s="246"/>
    </row>
    <row r="7" spans="1:28" s="46" customFormat="1" ht="18.75" customHeight="1">
      <c r="A7" s="252" t="s">
        <v>270</v>
      </c>
      <c r="B7" s="252"/>
      <c r="C7" s="252"/>
      <c r="D7" s="252"/>
      <c r="E7" s="252"/>
      <c r="F7" s="252"/>
      <c r="G7" s="252"/>
      <c r="H7" s="252"/>
      <c r="I7" s="252"/>
      <c r="J7" s="252"/>
      <c r="K7" s="252"/>
      <c r="L7" s="252"/>
      <c r="M7" s="244"/>
      <c r="N7" s="245"/>
      <c r="O7" s="245"/>
      <c r="P7" s="245"/>
      <c r="Q7" s="245"/>
      <c r="R7" s="245"/>
      <c r="S7" s="245"/>
      <c r="T7" s="246"/>
    </row>
    <row r="8" spans="1:28" s="46" customFormat="1" ht="18.75" customHeight="1">
      <c r="A8" s="252"/>
      <c r="B8" s="252"/>
      <c r="C8" s="252"/>
      <c r="D8" s="252"/>
      <c r="E8" s="252"/>
      <c r="F8" s="252"/>
      <c r="G8" s="252"/>
      <c r="H8" s="252"/>
      <c r="I8" s="252"/>
      <c r="J8" s="252"/>
      <c r="K8" s="252"/>
      <c r="L8" s="252"/>
      <c r="M8" s="244"/>
      <c r="N8" s="245"/>
      <c r="O8" s="245"/>
      <c r="P8" s="245"/>
      <c r="Q8" s="245"/>
      <c r="R8" s="245"/>
      <c r="S8" s="245"/>
      <c r="T8" s="246"/>
    </row>
    <row r="9" spans="1:28" s="46" customFormat="1" ht="48" customHeight="1">
      <c r="A9" s="253" t="s">
        <v>93</v>
      </c>
      <c r="B9" s="254"/>
      <c r="C9" s="254"/>
      <c r="D9" s="254"/>
      <c r="E9" s="254"/>
      <c r="F9" s="254"/>
      <c r="G9" s="254"/>
      <c r="H9" s="254"/>
      <c r="I9" s="254"/>
      <c r="J9" s="254"/>
      <c r="K9" s="254"/>
      <c r="L9" s="254"/>
      <c r="M9" s="244"/>
      <c r="N9" s="245"/>
      <c r="O9" s="245"/>
      <c r="P9" s="245"/>
      <c r="Q9" s="245"/>
      <c r="R9" s="245"/>
      <c r="S9" s="245"/>
      <c r="T9" s="246"/>
    </row>
    <row r="10" spans="1:28" s="46" customFormat="1" ht="15.95" customHeight="1">
      <c r="A10" s="100">
        <v>1</v>
      </c>
      <c r="B10" s="240" t="s">
        <v>94</v>
      </c>
      <c r="C10" s="240"/>
      <c r="D10" s="240"/>
      <c r="E10" s="240"/>
      <c r="F10" s="240"/>
      <c r="G10" s="240"/>
      <c r="H10" s="240"/>
      <c r="I10" s="240"/>
      <c r="J10" s="240"/>
      <c r="K10" s="240"/>
      <c r="L10" s="145" t="s">
        <v>383</v>
      </c>
      <c r="M10" s="244"/>
      <c r="N10" s="245"/>
      <c r="O10" s="245"/>
      <c r="P10" s="245"/>
      <c r="Q10" s="245"/>
      <c r="R10" s="245"/>
      <c r="S10" s="245"/>
      <c r="T10" s="246"/>
    </row>
    <row r="11" spans="1:28" s="46" customFormat="1" ht="15.95" customHeight="1">
      <c r="A11" s="100">
        <v>2</v>
      </c>
      <c r="B11" s="240" t="s">
        <v>95</v>
      </c>
      <c r="C11" s="240"/>
      <c r="D11" s="240"/>
      <c r="E11" s="240"/>
      <c r="F11" s="240"/>
      <c r="G11" s="240"/>
      <c r="H11" s="240"/>
      <c r="I11" s="240"/>
      <c r="J11" s="240"/>
      <c r="K11" s="240"/>
      <c r="L11" s="145" t="s">
        <v>384</v>
      </c>
      <c r="M11" s="244"/>
      <c r="N11" s="245"/>
      <c r="O11" s="245"/>
      <c r="P11" s="245"/>
      <c r="Q11" s="245"/>
      <c r="R11" s="245"/>
      <c r="S11" s="245"/>
      <c r="T11" s="246"/>
    </row>
    <row r="12" spans="1:28" s="46" customFormat="1" ht="15.95" customHeight="1">
      <c r="A12" s="96">
        <v>3</v>
      </c>
      <c r="B12" s="241" t="s">
        <v>96</v>
      </c>
      <c r="C12" s="241"/>
      <c r="D12" s="241"/>
      <c r="E12" s="241"/>
      <c r="F12" s="241"/>
      <c r="G12" s="241"/>
      <c r="H12" s="241"/>
      <c r="I12" s="241"/>
      <c r="J12" s="241"/>
      <c r="K12" s="241"/>
      <c r="L12" s="145" t="s">
        <v>385</v>
      </c>
      <c r="M12" s="244"/>
      <c r="N12" s="245"/>
      <c r="O12" s="245"/>
      <c r="P12" s="245"/>
      <c r="Q12" s="245"/>
      <c r="R12" s="245"/>
      <c r="S12" s="245"/>
      <c r="T12" s="246"/>
    </row>
    <row r="13" spans="1:28" s="46" customFormat="1" ht="15.95" customHeight="1">
      <c r="A13" s="100">
        <v>4</v>
      </c>
      <c r="B13" s="240" t="s">
        <v>97</v>
      </c>
      <c r="C13" s="240"/>
      <c r="D13" s="240"/>
      <c r="E13" s="240"/>
      <c r="F13" s="240"/>
      <c r="G13" s="240"/>
      <c r="H13" s="240"/>
      <c r="I13" s="240"/>
      <c r="J13" s="240"/>
      <c r="K13" s="240"/>
      <c r="L13" s="145" t="s">
        <v>386</v>
      </c>
      <c r="M13" s="244"/>
      <c r="N13" s="245"/>
      <c r="O13" s="245"/>
      <c r="P13" s="245"/>
      <c r="Q13" s="245"/>
      <c r="R13" s="245"/>
      <c r="S13" s="245"/>
      <c r="T13" s="246"/>
    </row>
    <row r="14" spans="1:28" s="46" customFormat="1" ht="15.95" customHeight="1">
      <c r="A14" s="98">
        <v>5</v>
      </c>
      <c r="B14" s="242" t="s">
        <v>98</v>
      </c>
      <c r="C14" s="242"/>
      <c r="D14" s="242"/>
      <c r="E14" s="242"/>
      <c r="F14" s="242"/>
      <c r="G14" s="242"/>
      <c r="H14" s="242"/>
      <c r="I14" s="242"/>
      <c r="J14" s="242"/>
      <c r="K14" s="242"/>
      <c r="L14" s="145" t="s">
        <v>390</v>
      </c>
      <c r="M14" s="244"/>
      <c r="N14" s="245"/>
      <c r="O14" s="245"/>
      <c r="P14" s="245"/>
      <c r="Q14" s="245"/>
      <c r="R14" s="245"/>
      <c r="S14" s="245"/>
      <c r="T14" s="246"/>
    </row>
    <row r="15" spans="1:28" s="46" customFormat="1" ht="15.95" hidden="1" customHeight="1">
      <c r="A15" s="100">
        <v>6</v>
      </c>
      <c r="B15" s="240" t="s">
        <v>99</v>
      </c>
      <c r="C15" s="240"/>
      <c r="D15" s="240"/>
      <c r="E15" s="240"/>
      <c r="F15" s="240"/>
      <c r="G15" s="240"/>
      <c r="H15" s="240"/>
      <c r="I15" s="240"/>
      <c r="J15" s="240"/>
      <c r="K15" s="240"/>
      <c r="L15" s="145" t="s">
        <v>100</v>
      </c>
      <c r="M15" s="244"/>
      <c r="N15" s="245"/>
      <c r="O15" s="245"/>
      <c r="P15" s="245"/>
      <c r="Q15" s="245"/>
      <c r="R15" s="245"/>
      <c r="S15" s="245"/>
      <c r="T15" s="246"/>
    </row>
    <row r="16" spans="1:28" s="46" customFormat="1" ht="15.95" hidden="1" customHeight="1">
      <c r="A16" s="100">
        <v>7</v>
      </c>
      <c r="B16" s="240" t="s">
        <v>101</v>
      </c>
      <c r="C16" s="240"/>
      <c r="D16" s="240"/>
      <c r="E16" s="240"/>
      <c r="F16" s="240"/>
      <c r="G16" s="240"/>
      <c r="H16" s="240"/>
      <c r="I16" s="240"/>
      <c r="J16" s="240"/>
      <c r="K16" s="240"/>
      <c r="L16" s="145"/>
      <c r="M16" s="244"/>
      <c r="N16" s="245"/>
      <c r="O16" s="245"/>
      <c r="P16" s="245"/>
      <c r="Q16" s="245"/>
      <c r="R16" s="245"/>
      <c r="S16" s="245"/>
      <c r="T16" s="246"/>
    </row>
    <row r="17" spans="1:28" s="46" customFormat="1" ht="15.95" hidden="1" customHeight="1">
      <c r="A17" s="98">
        <v>8</v>
      </c>
      <c r="B17" s="241" t="s">
        <v>102</v>
      </c>
      <c r="C17" s="241"/>
      <c r="D17" s="241"/>
      <c r="E17" s="241"/>
      <c r="F17" s="241"/>
      <c r="G17" s="241"/>
      <c r="H17" s="241"/>
      <c r="I17" s="241"/>
      <c r="J17" s="241"/>
      <c r="K17" s="241"/>
      <c r="L17" s="145" t="s">
        <v>103</v>
      </c>
      <c r="M17" s="244"/>
      <c r="N17" s="245"/>
      <c r="O17" s="245"/>
      <c r="P17" s="245"/>
      <c r="Q17" s="245"/>
      <c r="R17" s="245"/>
      <c r="S17" s="245"/>
      <c r="T17" s="246"/>
    </row>
    <row r="18" spans="1:28" s="46" customFormat="1" ht="15.95" hidden="1" customHeight="1">
      <c r="A18" s="98">
        <v>9</v>
      </c>
      <c r="B18" s="242" t="s">
        <v>104</v>
      </c>
      <c r="C18" s="242"/>
      <c r="D18" s="242"/>
      <c r="E18" s="242"/>
      <c r="F18" s="242"/>
      <c r="G18" s="242"/>
      <c r="H18" s="242"/>
      <c r="I18" s="242"/>
      <c r="J18" s="242"/>
      <c r="K18" s="242"/>
      <c r="L18" s="145" t="s">
        <v>105</v>
      </c>
      <c r="M18" s="244"/>
      <c r="N18" s="245"/>
      <c r="O18" s="245"/>
      <c r="P18" s="245"/>
      <c r="Q18" s="245"/>
      <c r="R18" s="245"/>
      <c r="S18" s="245"/>
      <c r="T18" s="246"/>
    </row>
    <row r="19" spans="1:28" s="46" customFormat="1" ht="15.95" hidden="1" customHeight="1">
      <c r="A19" s="100">
        <v>10</v>
      </c>
      <c r="B19" s="240" t="s">
        <v>106</v>
      </c>
      <c r="C19" s="240"/>
      <c r="D19" s="240"/>
      <c r="E19" s="240"/>
      <c r="F19" s="240"/>
      <c r="G19" s="240"/>
      <c r="H19" s="240"/>
      <c r="I19" s="240"/>
      <c r="J19" s="240"/>
      <c r="K19" s="240"/>
      <c r="L19" s="145" t="s">
        <v>107</v>
      </c>
      <c r="M19" s="244"/>
      <c r="N19" s="245"/>
      <c r="O19" s="245"/>
      <c r="P19" s="245"/>
      <c r="Q19" s="245"/>
      <c r="R19" s="245"/>
      <c r="S19" s="245"/>
      <c r="T19" s="246"/>
    </row>
    <row r="20" spans="1:28" s="46" customFormat="1" ht="15.95" hidden="1" customHeight="1">
      <c r="A20" s="98">
        <v>11</v>
      </c>
      <c r="B20" s="241" t="s">
        <v>108</v>
      </c>
      <c r="C20" s="241"/>
      <c r="D20" s="241"/>
      <c r="E20" s="241"/>
      <c r="F20" s="241"/>
      <c r="G20" s="241"/>
      <c r="H20" s="241"/>
      <c r="I20" s="241"/>
      <c r="J20" s="241"/>
      <c r="K20" s="241"/>
      <c r="L20" s="145" t="s">
        <v>109</v>
      </c>
      <c r="M20" s="244"/>
      <c r="N20" s="245"/>
      <c r="O20" s="245"/>
      <c r="P20" s="245"/>
      <c r="Q20" s="245"/>
      <c r="R20" s="245"/>
      <c r="S20" s="245"/>
      <c r="T20" s="246"/>
    </row>
    <row r="21" spans="1:28" s="46" customFormat="1" ht="15.95" hidden="1" customHeight="1">
      <c r="A21" s="100">
        <v>12</v>
      </c>
      <c r="B21" s="240" t="s">
        <v>110</v>
      </c>
      <c r="C21" s="240"/>
      <c r="D21" s="240"/>
      <c r="E21" s="240"/>
      <c r="F21" s="240"/>
      <c r="G21" s="240"/>
      <c r="H21" s="240"/>
      <c r="I21" s="240"/>
      <c r="J21" s="240"/>
      <c r="K21" s="240"/>
      <c r="L21" s="145" t="s">
        <v>111</v>
      </c>
      <c r="M21" s="244"/>
      <c r="N21" s="245"/>
      <c r="O21" s="245"/>
      <c r="P21" s="245"/>
      <c r="Q21" s="245"/>
      <c r="R21" s="245"/>
      <c r="S21" s="245"/>
      <c r="T21" s="246"/>
    </row>
    <row r="22" spans="1:28" s="46" customFormat="1" ht="15.95" hidden="1" customHeight="1">
      <c r="A22" s="100">
        <v>13</v>
      </c>
      <c r="B22" s="240" t="s">
        <v>79</v>
      </c>
      <c r="C22" s="240"/>
      <c r="D22" s="240"/>
      <c r="E22" s="240"/>
      <c r="F22" s="240"/>
      <c r="G22" s="240"/>
      <c r="H22" s="240"/>
      <c r="I22" s="240"/>
      <c r="J22" s="240"/>
      <c r="K22" s="240"/>
      <c r="L22" s="146">
        <v>42063</v>
      </c>
      <c r="M22" s="244"/>
      <c r="N22" s="245"/>
      <c r="O22" s="245"/>
      <c r="P22" s="245"/>
      <c r="Q22" s="245"/>
      <c r="R22" s="245"/>
      <c r="S22" s="245"/>
      <c r="T22" s="246"/>
    </row>
    <row r="23" spans="1:28" s="46" customFormat="1" ht="15.95" hidden="1" customHeight="1">
      <c r="A23" s="98">
        <v>14</v>
      </c>
      <c r="B23" s="242" t="s">
        <v>112</v>
      </c>
      <c r="C23" s="242"/>
      <c r="D23" s="242"/>
      <c r="E23" s="242"/>
      <c r="F23" s="242"/>
      <c r="G23" s="242"/>
      <c r="H23" s="242"/>
      <c r="I23" s="242"/>
      <c r="J23" s="242"/>
      <c r="K23" s="242"/>
      <c r="L23" s="145" t="s">
        <v>113</v>
      </c>
      <c r="M23" s="244"/>
      <c r="N23" s="245"/>
      <c r="O23" s="245"/>
      <c r="P23" s="245"/>
      <c r="Q23" s="245"/>
      <c r="R23" s="245"/>
      <c r="S23" s="245"/>
      <c r="T23" s="246"/>
    </row>
    <row r="24" spans="1:28" s="46" customFormat="1" ht="15.95" customHeight="1">
      <c r="A24" s="98">
        <v>6</v>
      </c>
      <c r="B24" s="243" t="s">
        <v>380</v>
      </c>
      <c r="C24" s="243"/>
      <c r="D24" s="243"/>
      <c r="E24" s="243"/>
      <c r="F24" s="243"/>
      <c r="G24" s="243"/>
      <c r="H24" s="243"/>
      <c r="I24" s="243"/>
      <c r="J24" s="243"/>
      <c r="K24" s="243"/>
      <c r="L24" s="145">
        <v>21000</v>
      </c>
      <c r="M24" s="244"/>
      <c r="N24" s="245"/>
      <c r="O24" s="245"/>
      <c r="P24" s="245"/>
      <c r="Q24" s="245"/>
      <c r="R24" s="245"/>
      <c r="S24" s="245"/>
      <c r="T24" s="246"/>
      <c r="AB24" s="46">
        <v>1</v>
      </c>
    </row>
    <row r="25" spans="1:28" s="46" customFormat="1" ht="15" customHeight="1">
      <c r="A25" s="238" t="s">
        <v>114</v>
      </c>
      <c r="B25" s="238"/>
      <c r="C25" s="238"/>
      <c r="D25" s="238"/>
      <c r="E25" s="238"/>
      <c r="F25" s="238"/>
      <c r="G25" s="238"/>
      <c r="H25" s="238"/>
      <c r="I25" s="238"/>
      <c r="J25" s="238"/>
      <c r="K25" s="238"/>
      <c r="L25" s="238"/>
      <c r="M25" s="238"/>
      <c r="N25" s="238"/>
      <c r="O25" s="238"/>
      <c r="P25" s="238"/>
      <c r="Q25" s="238"/>
      <c r="R25" s="238"/>
      <c r="S25" s="239"/>
      <c r="T25" s="239"/>
    </row>
    <row r="26" spans="1:28" s="46" customFormat="1" ht="33.75">
      <c r="A26" s="47" t="s">
        <v>115</v>
      </c>
      <c r="B26" s="47" t="s">
        <v>116</v>
      </c>
      <c r="C26" s="47" t="s">
        <v>271</v>
      </c>
      <c r="D26" s="47" t="s">
        <v>272</v>
      </c>
      <c r="E26" s="47" t="s">
        <v>118</v>
      </c>
      <c r="F26" s="48" t="s">
        <v>119</v>
      </c>
      <c r="G26" s="47" t="s">
        <v>120</v>
      </c>
      <c r="H26" s="47" t="s">
        <v>121</v>
      </c>
      <c r="I26" s="48" t="s">
        <v>122</v>
      </c>
      <c r="J26" s="47" t="s">
        <v>123</v>
      </c>
      <c r="K26" s="48" t="s">
        <v>124</v>
      </c>
      <c r="L26" s="47" t="s">
        <v>125</v>
      </c>
      <c r="M26" s="47" t="s">
        <v>126</v>
      </c>
      <c r="N26" s="47" t="s">
        <v>127</v>
      </c>
      <c r="O26" s="47" t="s">
        <v>128</v>
      </c>
      <c r="P26" s="47" t="s">
        <v>129</v>
      </c>
      <c r="Q26" s="47" t="s">
        <v>130</v>
      </c>
      <c r="R26" s="47" t="s">
        <v>131</v>
      </c>
      <c r="S26" s="49" t="s">
        <v>132</v>
      </c>
      <c r="T26" s="50" t="s">
        <v>133</v>
      </c>
    </row>
    <row r="27" spans="1:28" s="46" customFormat="1" ht="15" customHeight="1">
      <c r="A27" s="51">
        <v>42430</v>
      </c>
      <c r="B27" s="52">
        <f>L24</f>
        <v>21000</v>
      </c>
      <c r="C27" s="53">
        <v>0</v>
      </c>
      <c r="D27" s="53">
        <v>0</v>
      </c>
      <c r="E27" s="54">
        <v>0</v>
      </c>
      <c r="F27" s="55">
        <v>0</v>
      </c>
      <c r="G27" s="54">
        <v>0</v>
      </c>
      <c r="H27" s="56">
        <v>0</v>
      </c>
      <c r="I27" s="57">
        <v>0</v>
      </c>
      <c r="J27" s="56">
        <v>0</v>
      </c>
      <c r="K27" s="57">
        <f t="shared" ref="K27:K38" si="0">SUM(B27:J27)-F27</f>
        <v>21000</v>
      </c>
      <c r="L27" s="52">
        <v>0</v>
      </c>
      <c r="M27" s="52">
        <v>0</v>
      </c>
      <c r="N27" s="58">
        <v>0</v>
      </c>
      <c r="O27" s="59">
        <v>0</v>
      </c>
      <c r="P27" s="59">
        <v>0</v>
      </c>
      <c r="Q27" s="59">
        <v>0</v>
      </c>
      <c r="R27" s="59">
        <v>0</v>
      </c>
      <c r="S27" s="59">
        <v>0</v>
      </c>
      <c r="T27" s="60">
        <v>0</v>
      </c>
    </row>
    <row r="28" spans="1:28" s="46" customFormat="1" ht="15" customHeight="1">
      <c r="A28" s="51">
        <v>42461</v>
      </c>
      <c r="B28" s="56">
        <f>B27</f>
        <v>21000</v>
      </c>
      <c r="C28" s="53">
        <v>0</v>
      </c>
      <c r="D28" s="150">
        <f>D27</f>
        <v>0</v>
      </c>
      <c r="E28" s="54">
        <v>0</v>
      </c>
      <c r="F28" s="62">
        <v>0</v>
      </c>
      <c r="G28" s="54">
        <v>0</v>
      </c>
      <c r="H28" s="56">
        <v>0</v>
      </c>
      <c r="I28" s="63"/>
      <c r="J28" s="56">
        <v>0</v>
      </c>
      <c r="K28" s="57">
        <f t="shared" si="0"/>
        <v>21000</v>
      </c>
      <c r="L28" s="56">
        <f t="shared" ref="L28:S38" si="1">L27</f>
        <v>0</v>
      </c>
      <c r="M28" s="56">
        <f t="shared" si="1"/>
        <v>0</v>
      </c>
      <c r="N28" s="64">
        <f t="shared" si="1"/>
        <v>0</v>
      </c>
      <c r="O28" s="56">
        <f t="shared" si="1"/>
        <v>0</v>
      </c>
      <c r="P28" s="56">
        <f t="shared" si="1"/>
        <v>0</v>
      </c>
      <c r="Q28" s="56">
        <f t="shared" si="1"/>
        <v>0</v>
      </c>
      <c r="R28" s="56">
        <f>R27</f>
        <v>0</v>
      </c>
      <c r="S28" s="65">
        <f t="shared" si="1"/>
        <v>0</v>
      </c>
      <c r="T28" s="235"/>
    </row>
    <row r="29" spans="1:28" s="46" customFormat="1">
      <c r="A29" s="51">
        <v>42491</v>
      </c>
      <c r="B29" s="56">
        <f t="shared" ref="B29:B38" si="2">B28</f>
        <v>21000</v>
      </c>
      <c r="C29" s="53">
        <v>0</v>
      </c>
      <c r="D29" s="150">
        <f t="shared" ref="D29:D38" si="3">D28</f>
        <v>0</v>
      </c>
      <c r="E29" s="54">
        <v>0</v>
      </c>
      <c r="F29" s="62">
        <v>0</v>
      </c>
      <c r="G29" s="54">
        <v>0</v>
      </c>
      <c r="H29" s="56">
        <v>0</v>
      </c>
      <c r="I29" s="66"/>
      <c r="J29" s="56">
        <v>0</v>
      </c>
      <c r="K29" s="57">
        <f t="shared" si="0"/>
        <v>21000</v>
      </c>
      <c r="L29" s="56">
        <f t="shared" si="1"/>
        <v>0</v>
      </c>
      <c r="M29" s="56">
        <f t="shared" si="1"/>
        <v>0</v>
      </c>
      <c r="N29" s="64">
        <f t="shared" si="1"/>
        <v>0</v>
      </c>
      <c r="O29" s="56">
        <f t="shared" si="1"/>
        <v>0</v>
      </c>
      <c r="P29" s="56">
        <f t="shared" si="1"/>
        <v>0</v>
      </c>
      <c r="Q29" s="56">
        <f t="shared" si="1"/>
        <v>0</v>
      </c>
      <c r="R29" s="56">
        <f t="shared" si="1"/>
        <v>0</v>
      </c>
      <c r="S29" s="65">
        <f t="shared" si="1"/>
        <v>0</v>
      </c>
      <c r="T29" s="236"/>
    </row>
    <row r="30" spans="1:28" s="46" customFormat="1">
      <c r="A30" s="51">
        <v>42522</v>
      </c>
      <c r="B30" s="56">
        <f t="shared" si="2"/>
        <v>21000</v>
      </c>
      <c r="C30" s="53">
        <v>0</v>
      </c>
      <c r="D30" s="150">
        <f t="shared" si="3"/>
        <v>0</v>
      </c>
      <c r="E30" s="54">
        <v>0</v>
      </c>
      <c r="F30" s="62">
        <v>0</v>
      </c>
      <c r="G30" s="54">
        <v>0</v>
      </c>
      <c r="H30" s="56">
        <v>0</v>
      </c>
      <c r="I30" s="66"/>
      <c r="J30" s="56">
        <v>0</v>
      </c>
      <c r="K30" s="57">
        <f t="shared" si="0"/>
        <v>21000</v>
      </c>
      <c r="L30" s="56">
        <f t="shared" si="1"/>
        <v>0</v>
      </c>
      <c r="M30" s="56">
        <f t="shared" si="1"/>
        <v>0</v>
      </c>
      <c r="N30" s="64">
        <f t="shared" si="1"/>
        <v>0</v>
      </c>
      <c r="O30" s="56">
        <f t="shared" si="1"/>
        <v>0</v>
      </c>
      <c r="P30" s="56">
        <f t="shared" si="1"/>
        <v>0</v>
      </c>
      <c r="Q30" s="56">
        <f t="shared" si="1"/>
        <v>0</v>
      </c>
      <c r="R30" s="56">
        <f t="shared" si="1"/>
        <v>0</v>
      </c>
      <c r="S30" s="65">
        <f t="shared" si="1"/>
        <v>0</v>
      </c>
      <c r="T30" s="236"/>
    </row>
    <row r="31" spans="1:28" s="46" customFormat="1">
      <c r="A31" s="51">
        <v>42552</v>
      </c>
      <c r="B31" s="56">
        <f t="shared" si="2"/>
        <v>21000</v>
      </c>
      <c r="C31" s="53">
        <v>0</v>
      </c>
      <c r="D31" s="150">
        <f t="shared" si="3"/>
        <v>0</v>
      </c>
      <c r="E31" s="54">
        <v>0</v>
      </c>
      <c r="F31" s="62">
        <v>0</v>
      </c>
      <c r="G31" s="54">
        <v>0</v>
      </c>
      <c r="H31" s="56">
        <v>0</v>
      </c>
      <c r="I31" s="66"/>
      <c r="J31" s="56">
        <v>0</v>
      </c>
      <c r="K31" s="57">
        <f t="shared" si="0"/>
        <v>21000</v>
      </c>
      <c r="L31" s="56">
        <f t="shared" si="1"/>
        <v>0</v>
      </c>
      <c r="M31" s="56">
        <f t="shared" si="1"/>
        <v>0</v>
      </c>
      <c r="N31" s="64">
        <f t="shared" si="1"/>
        <v>0</v>
      </c>
      <c r="O31" s="56">
        <f t="shared" si="1"/>
        <v>0</v>
      </c>
      <c r="P31" s="56">
        <f t="shared" si="1"/>
        <v>0</v>
      </c>
      <c r="Q31" s="56">
        <f t="shared" si="1"/>
        <v>0</v>
      </c>
      <c r="R31" s="56">
        <f t="shared" si="1"/>
        <v>0</v>
      </c>
      <c r="S31" s="65">
        <f t="shared" si="1"/>
        <v>0</v>
      </c>
      <c r="T31" s="236"/>
    </row>
    <row r="32" spans="1:28" s="46" customFormat="1">
      <c r="A32" s="51">
        <v>42583</v>
      </c>
      <c r="B32" s="56">
        <f t="shared" si="2"/>
        <v>21000</v>
      </c>
      <c r="C32" s="53">
        <v>0</v>
      </c>
      <c r="D32" s="150">
        <f t="shared" si="3"/>
        <v>0</v>
      </c>
      <c r="E32" s="54">
        <v>0</v>
      </c>
      <c r="F32" s="62">
        <v>0</v>
      </c>
      <c r="G32" s="54">
        <v>0</v>
      </c>
      <c r="H32" s="56">
        <v>0</v>
      </c>
      <c r="I32" s="66"/>
      <c r="J32" s="56">
        <v>0</v>
      </c>
      <c r="K32" s="57">
        <f t="shared" si="0"/>
        <v>21000</v>
      </c>
      <c r="L32" s="56">
        <f t="shared" si="1"/>
        <v>0</v>
      </c>
      <c r="M32" s="56">
        <f t="shared" si="1"/>
        <v>0</v>
      </c>
      <c r="N32" s="64">
        <f t="shared" si="1"/>
        <v>0</v>
      </c>
      <c r="O32" s="56">
        <f t="shared" si="1"/>
        <v>0</v>
      </c>
      <c r="P32" s="56">
        <f t="shared" si="1"/>
        <v>0</v>
      </c>
      <c r="Q32" s="56">
        <f t="shared" si="1"/>
        <v>0</v>
      </c>
      <c r="R32" s="56">
        <f t="shared" si="1"/>
        <v>0</v>
      </c>
      <c r="S32" s="65">
        <f t="shared" si="1"/>
        <v>0</v>
      </c>
      <c r="T32" s="236"/>
    </row>
    <row r="33" spans="1:20" s="46" customFormat="1">
      <c r="A33" s="51">
        <v>42614</v>
      </c>
      <c r="B33" s="56">
        <f t="shared" si="2"/>
        <v>21000</v>
      </c>
      <c r="C33" s="53">
        <v>0</v>
      </c>
      <c r="D33" s="150">
        <f t="shared" si="3"/>
        <v>0</v>
      </c>
      <c r="E33" s="54">
        <v>0</v>
      </c>
      <c r="F33" s="62">
        <v>0</v>
      </c>
      <c r="G33" s="54">
        <v>0</v>
      </c>
      <c r="H33" s="56">
        <v>0</v>
      </c>
      <c r="I33" s="67"/>
      <c r="J33" s="56">
        <v>0</v>
      </c>
      <c r="K33" s="57">
        <f t="shared" si="0"/>
        <v>21000</v>
      </c>
      <c r="L33" s="56">
        <f t="shared" si="1"/>
        <v>0</v>
      </c>
      <c r="M33" s="56">
        <f t="shared" si="1"/>
        <v>0</v>
      </c>
      <c r="N33" s="64">
        <f t="shared" si="1"/>
        <v>0</v>
      </c>
      <c r="O33" s="56">
        <f t="shared" si="1"/>
        <v>0</v>
      </c>
      <c r="P33" s="56">
        <f t="shared" si="1"/>
        <v>0</v>
      </c>
      <c r="Q33" s="56">
        <f t="shared" si="1"/>
        <v>0</v>
      </c>
      <c r="R33" s="56">
        <f t="shared" si="1"/>
        <v>0</v>
      </c>
      <c r="S33" s="65">
        <f t="shared" si="1"/>
        <v>0</v>
      </c>
      <c r="T33" s="236"/>
    </row>
    <row r="34" spans="1:20" s="46" customFormat="1">
      <c r="A34" s="51">
        <v>42644</v>
      </c>
      <c r="B34" s="56">
        <f t="shared" si="2"/>
        <v>21000</v>
      </c>
      <c r="C34" s="53">
        <v>0</v>
      </c>
      <c r="D34" s="150">
        <f t="shared" si="3"/>
        <v>0</v>
      </c>
      <c r="E34" s="54">
        <v>0</v>
      </c>
      <c r="F34" s="62">
        <v>0</v>
      </c>
      <c r="G34" s="54">
        <v>0</v>
      </c>
      <c r="H34" s="56">
        <v>0</v>
      </c>
      <c r="I34" s="66"/>
      <c r="J34" s="56">
        <v>0</v>
      </c>
      <c r="K34" s="57">
        <f t="shared" si="0"/>
        <v>21000</v>
      </c>
      <c r="L34" s="56">
        <f t="shared" si="1"/>
        <v>0</v>
      </c>
      <c r="M34" s="56">
        <f t="shared" si="1"/>
        <v>0</v>
      </c>
      <c r="N34" s="64">
        <f t="shared" si="1"/>
        <v>0</v>
      </c>
      <c r="O34" s="56">
        <f t="shared" si="1"/>
        <v>0</v>
      </c>
      <c r="P34" s="68">
        <f t="shared" si="1"/>
        <v>0</v>
      </c>
      <c r="Q34" s="56">
        <f t="shared" si="1"/>
        <v>0</v>
      </c>
      <c r="R34" s="56">
        <f t="shared" si="1"/>
        <v>0</v>
      </c>
      <c r="S34" s="65">
        <f t="shared" si="1"/>
        <v>0</v>
      </c>
      <c r="T34" s="236"/>
    </row>
    <row r="35" spans="1:20" s="46" customFormat="1">
      <c r="A35" s="51">
        <v>42675</v>
      </c>
      <c r="B35" s="56">
        <f t="shared" si="2"/>
        <v>21000</v>
      </c>
      <c r="C35" s="53">
        <v>0</v>
      </c>
      <c r="D35" s="150">
        <f t="shared" si="3"/>
        <v>0</v>
      </c>
      <c r="E35" s="54">
        <v>0</v>
      </c>
      <c r="F35" s="69">
        <v>0</v>
      </c>
      <c r="G35" s="54">
        <v>0</v>
      </c>
      <c r="H35" s="56">
        <v>0</v>
      </c>
      <c r="I35" s="66"/>
      <c r="J35" s="56">
        <v>0</v>
      </c>
      <c r="K35" s="57">
        <f t="shared" si="0"/>
        <v>21000</v>
      </c>
      <c r="L35" s="56">
        <f t="shared" si="1"/>
        <v>0</v>
      </c>
      <c r="M35" s="56">
        <f t="shared" si="1"/>
        <v>0</v>
      </c>
      <c r="N35" s="64">
        <f t="shared" si="1"/>
        <v>0</v>
      </c>
      <c r="O35" s="56">
        <f t="shared" si="1"/>
        <v>0</v>
      </c>
      <c r="P35" s="56">
        <f t="shared" si="1"/>
        <v>0</v>
      </c>
      <c r="Q35" s="56">
        <f t="shared" si="1"/>
        <v>0</v>
      </c>
      <c r="R35" s="56">
        <f t="shared" si="1"/>
        <v>0</v>
      </c>
      <c r="S35" s="65">
        <f t="shared" si="1"/>
        <v>0</v>
      </c>
      <c r="T35" s="236"/>
    </row>
    <row r="36" spans="1:20" s="46" customFormat="1">
      <c r="A36" s="51">
        <v>42705</v>
      </c>
      <c r="B36" s="56">
        <f t="shared" si="2"/>
        <v>21000</v>
      </c>
      <c r="C36" s="53">
        <v>0</v>
      </c>
      <c r="D36" s="150">
        <f t="shared" si="3"/>
        <v>0</v>
      </c>
      <c r="E36" s="54">
        <v>0</v>
      </c>
      <c r="F36" s="69">
        <v>0</v>
      </c>
      <c r="G36" s="54">
        <v>0</v>
      </c>
      <c r="H36" s="56">
        <v>0</v>
      </c>
      <c r="I36" s="66"/>
      <c r="J36" s="56">
        <v>0</v>
      </c>
      <c r="K36" s="57">
        <f t="shared" si="0"/>
        <v>21000</v>
      </c>
      <c r="L36" s="56">
        <f t="shared" si="1"/>
        <v>0</v>
      </c>
      <c r="M36" s="56">
        <f t="shared" si="1"/>
        <v>0</v>
      </c>
      <c r="N36" s="64">
        <f t="shared" si="1"/>
        <v>0</v>
      </c>
      <c r="O36" s="56">
        <f t="shared" si="1"/>
        <v>0</v>
      </c>
      <c r="P36" s="56">
        <f t="shared" si="1"/>
        <v>0</v>
      </c>
      <c r="Q36" s="56">
        <f t="shared" si="1"/>
        <v>0</v>
      </c>
      <c r="R36" s="56">
        <f t="shared" si="1"/>
        <v>0</v>
      </c>
      <c r="S36" s="65">
        <f t="shared" si="1"/>
        <v>0</v>
      </c>
      <c r="T36" s="236"/>
    </row>
    <row r="37" spans="1:20" s="46" customFormat="1">
      <c r="A37" s="51">
        <v>42736</v>
      </c>
      <c r="B37" s="56">
        <v>24000</v>
      </c>
      <c r="C37" s="53">
        <v>0</v>
      </c>
      <c r="D37" s="150">
        <f t="shared" si="3"/>
        <v>0</v>
      </c>
      <c r="E37" s="54">
        <v>0</v>
      </c>
      <c r="F37" s="69">
        <v>0</v>
      </c>
      <c r="G37" s="54">
        <v>0</v>
      </c>
      <c r="H37" s="56">
        <v>0</v>
      </c>
      <c r="I37" s="66"/>
      <c r="J37" s="56">
        <v>0</v>
      </c>
      <c r="K37" s="57">
        <f t="shared" si="0"/>
        <v>24000</v>
      </c>
      <c r="L37" s="56">
        <f t="shared" si="1"/>
        <v>0</v>
      </c>
      <c r="M37" s="56">
        <f t="shared" si="1"/>
        <v>0</v>
      </c>
      <c r="N37" s="64">
        <f t="shared" si="1"/>
        <v>0</v>
      </c>
      <c r="O37" s="56">
        <f t="shared" si="1"/>
        <v>0</v>
      </c>
      <c r="P37" s="56">
        <f t="shared" si="1"/>
        <v>0</v>
      </c>
      <c r="Q37" s="56">
        <f t="shared" si="1"/>
        <v>0</v>
      </c>
      <c r="R37" s="56">
        <f t="shared" si="1"/>
        <v>0</v>
      </c>
      <c r="S37" s="65">
        <f t="shared" si="1"/>
        <v>0</v>
      </c>
      <c r="T37" s="236"/>
    </row>
    <row r="38" spans="1:20" s="46" customFormat="1">
      <c r="A38" s="51">
        <v>42767</v>
      </c>
      <c r="B38" s="56">
        <f t="shared" si="2"/>
        <v>24000</v>
      </c>
      <c r="C38" s="53">
        <v>0</v>
      </c>
      <c r="D38" s="150">
        <f t="shared" si="3"/>
        <v>0</v>
      </c>
      <c r="E38" s="54">
        <v>0</v>
      </c>
      <c r="F38" s="69">
        <v>0</v>
      </c>
      <c r="G38" s="54">
        <v>0</v>
      </c>
      <c r="H38" s="56">
        <v>0</v>
      </c>
      <c r="I38" s="66"/>
      <c r="J38" s="56">
        <v>0</v>
      </c>
      <c r="K38" s="57">
        <f t="shared" si="0"/>
        <v>24000</v>
      </c>
      <c r="L38" s="56">
        <f t="shared" si="1"/>
        <v>0</v>
      </c>
      <c r="M38" s="56">
        <f t="shared" si="1"/>
        <v>0</v>
      </c>
      <c r="N38" s="64">
        <f t="shared" si="1"/>
        <v>0</v>
      </c>
      <c r="O38" s="56">
        <f t="shared" si="1"/>
        <v>0</v>
      </c>
      <c r="P38" s="56">
        <f t="shared" si="1"/>
        <v>0</v>
      </c>
      <c r="Q38" s="56">
        <f t="shared" si="1"/>
        <v>0</v>
      </c>
      <c r="R38" s="56">
        <f t="shared" si="1"/>
        <v>0</v>
      </c>
      <c r="S38" s="65">
        <f t="shared" si="1"/>
        <v>0</v>
      </c>
      <c r="T38" s="236"/>
    </row>
    <row r="39" spans="1:20" s="46" customFormat="1" ht="15" customHeight="1">
      <c r="A39" s="51" t="s">
        <v>134</v>
      </c>
      <c r="B39" s="52">
        <v>0</v>
      </c>
      <c r="C39" s="61"/>
      <c r="D39" s="61"/>
      <c r="E39" s="54"/>
      <c r="F39" s="57"/>
      <c r="G39" s="54"/>
      <c r="H39" s="56"/>
      <c r="I39" s="70">
        <f>(B39*9000)</f>
        <v>0</v>
      </c>
      <c r="J39" s="71"/>
      <c r="K39" s="57">
        <f>I39</f>
        <v>0</v>
      </c>
      <c r="L39" s="54"/>
      <c r="M39" s="54"/>
      <c r="N39" s="72"/>
      <c r="O39" s="54"/>
      <c r="P39" s="54"/>
      <c r="Q39" s="54"/>
      <c r="R39" s="54"/>
      <c r="S39" s="73"/>
      <c r="T39" s="236"/>
    </row>
    <row r="40" spans="1:20" s="46" customFormat="1">
      <c r="A40" s="51" t="s">
        <v>135</v>
      </c>
      <c r="B40" s="74"/>
      <c r="C40" s="61"/>
      <c r="D40" s="61"/>
      <c r="E40" s="54"/>
      <c r="F40" s="57"/>
      <c r="G40" s="54"/>
      <c r="H40" s="56"/>
      <c r="I40" s="75">
        <v>0</v>
      </c>
      <c r="J40" s="76"/>
      <c r="K40" s="57">
        <f>I40</f>
        <v>0</v>
      </c>
      <c r="L40" s="52">
        <v>0</v>
      </c>
      <c r="M40" s="54"/>
      <c r="N40" s="72"/>
      <c r="O40" s="54"/>
      <c r="P40" s="54"/>
      <c r="Q40" s="54"/>
      <c r="R40" s="54"/>
      <c r="S40" s="73"/>
      <c r="T40" s="236"/>
    </row>
    <row r="41" spans="1:20" s="46" customFormat="1" ht="17.25" customHeight="1">
      <c r="A41" s="77" t="s">
        <v>136</v>
      </c>
      <c r="B41" s="78"/>
      <c r="C41" s="61"/>
      <c r="D41" s="61"/>
      <c r="E41" s="54"/>
      <c r="F41" s="57"/>
      <c r="G41" s="54"/>
      <c r="H41" s="56"/>
      <c r="I41" s="70">
        <v>0</v>
      </c>
      <c r="J41" s="71"/>
      <c r="K41" s="57">
        <f>I41</f>
        <v>0</v>
      </c>
      <c r="L41" s="52">
        <v>0</v>
      </c>
      <c r="M41" s="54"/>
      <c r="N41" s="72"/>
      <c r="O41" s="54"/>
      <c r="P41" s="54"/>
      <c r="Q41" s="54"/>
      <c r="R41" s="54"/>
      <c r="S41" s="73"/>
      <c r="T41" s="236"/>
    </row>
    <row r="42" spans="1:20" s="46" customFormat="1">
      <c r="A42" s="51" t="s">
        <v>137</v>
      </c>
      <c r="B42" s="52">
        <v>0</v>
      </c>
      <c r="C42" s="61"/>
      <c r="D42" s="61"/>
      <c r="E42" s="54">
        <f>ROUND(B42*F42/100,0)</f>
        <v>0</v>
      </c>
      <c r="F42" s="79">
        <v>0</v>
      </c>
      <c r="G42" s="54"/>
      <c r="H42" s="56"/>
      <c r="I42" s="70">
        <f>B42+E42</f>
        <v>0</v>
      </c>
      <c r="J42" s="76"/>
      <c r="K42" s="57">
        <f>I42</f>
        <v>0</v>
      </c>
      <c r="L42" s="52">
        <v>0</v>
      </c>
      <c r="M42" s="54"/>
      <c r="N42" s="72"/>
      <c r="O42" s="54"/>
      <c r="P42" s="54"/>
      <c r="Q42" s="80"/>
      <c r="R42" s="80"/>
      <c r="S42" s="81"/>
      <c r="T42" s="236"/>
    </row>
    <row r="43" spans="1:20" s="46" customFormat="1" ht="27.75" customHeight="1">
      <c r="A43" s="51" t="s">
        <v>138</v>
      </c>
      <c r="B43" s="52">
        <v>0</v>
      </c>
      <c r="C43" s="53"/>
      <c r="D43" s="53"/>
      <c r="E43" s="52">
        <v>0</v>
      </c>
      <c r="F43" s="57"/>
      <c r="G43" s="52">
        <v>0</v>
      </c>
      <c r="H43" s="52"/>
      <c r="I43" s="82"/>
      <c r="J43" s="52"/>
      <c r="K43" s="57">
        <f>SUM(B43:J43)-F43</f>
        <v>0</v>
      </c>
      <c r="L43" s="52">
        <v>0</v>
      </c>
      <c r="M43" s="54"/>
      <c r="N43" s="72"/>
      <c r="O43" s="54"/>
      <c r="P43" s="54"/>
      <c r="Q43" s="54"/>
      <c r="R43" s="54"/>
      <c r="S43" s="52"/>
      <c r="T43" s="236"/>
    </row>
    <row r="44" spans="1:20" s="46" customFormat="1">
      <c r="A44" s="51" t="s">
        <v>139</v>
      </c>
      <c r="B44" s="52">
        <v>0</v>
      </c>
      <c r="C44" s="53">
        <v>0</v>
      </c>
      <c r="D44" s="53"/>
      <c r="E44" s="52">
        <v>0</v>
      </c>
      <c r="F44" s="83"/>
      <c r="G44" s="52">
        <v>0</v>
      </c>
      <c r="H44" s="52">
        <v>0</v>
      </c>
      <c r="I44" s="82"/>
      <c r="J44" s="84">
        <v>0</v>
      </c>
      <c r="K44" s="57">
        <f>SUM(B44:J44)-F44</f>
        <v>0</v>
      </c>
      <c r="L44" s="52"/>
      <c r="M44" s="54"/>
      <c r="N44" s="72"/>
      <c r="O44" s="54"/>
      <c r="P44" s="54"/>
      <c r="Q44" s="80"/>
      <c r="R44" s="80"/>
      <c r="S44" s="81"/>
      <c r="T44" s="236"/>
    </row>
    <row r="45" spans="1:20" s="88" customFormat="1" ht="18" customHeight="1">
      <c r="A45" s="85" t="s">
        <v>124</v>
      </c>
      <c r="B45" s="86">
        <f>SUM(B27:B44)-B39</f>
        <v>258000</v>
      </c>
      <c r="C45" s="86">
        <f>SUM(C27:C44)</f>
        <v>0</v>
      </c>
      <c r="D45" s="86">
        <f>SUM(D27:D44)</f>
        <v>0</v>
      </c>
      <c r="E45" s="86">
        <f>SUM(E27:E44)</f>
        <v>0</v>
      </c>
      <c r="F45" s="86"/>
      <c r="G45" s="87">
        <f t="shared" ref="G45:S45" si="4">SUM(G27:G44)</f>
        <v>0</v>
      </c>
      <c r="H45" s="87">
        <f t="shared" si="4"/>
        <v>0</v>
      </c>
      <c r="I45" s="87">
        <f t="shared" si="4"/>
        <v>0</v>
      </c>
      <c r="J45" s="87">
        <f t="shared" si="4"/>
        <v>0</v>
      </c>
      <c r="K45" s="87">
        <f t="shared" si="4"/>
        <v>258000</v>
      </c>
      <c r="L45" s="87">
        <f t="shared" si="4"/>
        <v>0</v>
      </c>
      <c r="M45" s="87">
        <f t="shared" si="4"/>
        <v>0</v>
      </c>
      <c r="N45" s="87">
        <f t="shared" si="4"/>
        <v>0</v>
      </c>
      <c r="O45" s="87">
        <f t="shared" si="4"/>
        <v>0</v>
      </c>
      <c r="P45" s="87">
        <f t="shared" si="4"/>
        <v>0</v>
      </c>
      <c r="Q45" s="87">
        <f t="shared" si="4"/>
        <v>0</v>
      </c>
      <c r="R45" s="87">
        <f>SUM(R27:R44)</f>
        <v>0</v>
      </c>
      <c r="S45" s="87">
        <f t="shared" si="4"/>
        <v>0</v>
      </c>
      <c r="T45" s="236"/>
    </row>
    <row r="46" spans="1:20" s="46" customFormat="1">
      <c r="A46" s="98">
        <v>8</v>
      </c>
      <c r="B46" s="227" t="s">
        <v>143</v>
      </c>
      <c r="C46" s="227"/>
      <c r="D46" s="227"/>
      <c r="E46" s="227"/>
      <c r="F46" s="227"/>
      <c r="G46" s="227"/>
      <c r="H46" s="227"/>
      <c r="I46" s="227"/>
      <c r="J46" s="227"/>
      <c r="K46" s="227"/>
      <c r="L46" s="89">
        <v>0</v>
      </c>
    </row>
    <row r="47" spans="1:20" s="46" customFormat="1">
      <c r="A47" s="98">
        <v>9</v>
      </c>
      <c r="B47" s="227" t="s">
        <v>144</v>
      </c>
      <c r="C47" s="227"/>
      <c r="D47" s="227"/>
      <c r="E47" s="227"/>
      <c r="F47" s="227"/>
      <c r="G47" s="227"/>
      <c r="H47" s="227"/>
      <c r="I47" s="227"/>
      <c r="J47" s="227"/>
      <c r="K47" s="227"/>
      <c r="L47" s="90">
        <v>0</v>
      </c>
    </row>
    <row r="48" spans="1:20" s="46" customFormat="1">
      <c r="A48" s="98">
        <v>10</v>
      </c>
      <c r="B48" s="237" t="s">
        <v>145</v>
      </c>
      <c r="C48" s="237"/>
      <c r="D48" s="237"/>
      <c r="E48" s="237"/>
      <c r="F48" s="237"/>
      <c r="G48" s="237"/>
      <c r="H48" s="237"/>
      <c r="I48" s="237"/>
      <c r="J48" s="237"/>
      <c r="K48" s="237"/>
      <c r="L48" s="90"/>
    </row>
    <row r="49" spans="1:15" s="46" customFormat="1" ht="15" customHeight="1">
      <c r="A49" s="93"/>
      <c r="B49" s="91" t="s">
        <v>146</v>
      </c>
      <c r="C49" s="228" t="s">
        <v>147</v>
      </c>
      <c r="D49" s="229"/>
      <c r="E49" s="229"/>
      <c r="F49" s="229"/>
      <c r="G49" s="229"/>
      <c r="H49" s="229"/>
      <c r="I49" s="229"/>
      <c r="J49" s="229"/>
      <c r="K49" s="230"/>
      <c r="L49" s="89">
        <v>0</v>
      </c>
      <c r="M49" s="92"/>
      <c r="N49" s="92"/>
      <c r="O49" s="143"/>
    </row>
    <row r="50" spans="1:15" s="46" customFormat="1">
      <c r="A50" s="93"/>
      <c r="B50" s="91" t="s">
        <v>148</v>
      </c>
      <c r="C50" s="231" t="s">
        <v>149</v>
      </c>
      <c r="D50" s="232"/>
      <c r="E50" s="232"/>
      <c r="F50" s="232"/>
      <c r="G50" s="232"/>
      <c r="H50" s="232"/>
      <c r="I50" s="232"/>
      <c r="J50" s="232"/>
      <c r="K50" s="233"/>
      <c r="L50" s="89">
        <v>0</v>
      </c>
      <c r="M50" s="92"/>
      <c r="N50" s="92"/>
      <c r="O50" s="143"/>
    </row>
    <row r="51" spans="1:15" s="46" customFormat="1">
      <c r="A51" s="93"/>
      <c r="B51" s="91" t="s">
        <v>150</v>
      </c>
      <c r="C51" s="228" t="s">
        <v>151</v>
      </c>
      <c r="D51" s="229"/>
      <c r="E51" s="229"/>
      <c r="F51" s="229"/>
      <c r="G51" s="229"/>
      <c r="H51" s="229"/>
      <c r="I51" s="229"/>
      <c r="J51" s="229"/>
      <c r="K51" s="230"/>
      <c r="L51" s="89">
        <v>0</v>
      </c>
    </row>
    <row r="52" spans="1:15" s="46" customFormat="1">
      <c r="A52" s="93"/>
      <c r="B52" s="91" t="s">
        <v>152</v>
      </c>
      <c r="C52" s="228" t="s">
        <v>153</v>
      </c>
      <c r="D52" s="229"/>
      <c r="E52" s="229"/>
      <c r="F52" s="229"/>
      <c r="G52" s="229"/>
      <c r="H52" s="229"/>
      <c r="I52" s="229"/>
      <c r="J52" s="229"/>
      <c r="K52" s="230"/>
      <c r="L52" s="89">
        <v>0</v>
      </c>
    </row>
    <row r="53" spans="1:15" s="46" customFormat="1">
      <c r="A53" s="93"/>
      <c r="B53" s="91" t="s">
        <v>154</v>
      </c>
      <c r="C53" s="228" t="s">
        <v>155</v>
      </c>
      <c r="D53" s="229"/>
      <c r="E53" s="229"/>
      <c r="F53" s="229"/>
      <c r="G53" s="229"/>
      <c r="H53" s="229"/>
      <c r="I53" s="229"/>
      <c r="J53" s="229"/>
      <c r="K53" s="230"/>
      <c r="L53" s="89">
        <v>0</v>
      </c>
      <c r="N53" s="144"/>
    </row>
    <row r="54" spans="1:15" s="46" customFormat="1">
      <c r="A54" s="93"/>
      <c r="B54" s="91" t="s">
        <v>156</v>
      </c>
      <c r="C54" s="228" t="s">
        <v>157</v>
      </c>
      <c r="D54" s="229"/>
      <c r="E54" s="229"/>
      <c r="F54" s="229"/>
      <c r="G54" s="229"/>
      <c r="H54" s="229"/>
      <c r="I54" s="229"/>
      <c r="J54" s="229"/>
      <c r="K54" s="230"/>
      <c r="L54" s="89">
        <v>0</v>
      </c>
    </row>
    <row r="55" spans="1:15" s="46" customFormat="1">
      <c r="A55" s="93"/>
      <c r="B55" s="91" t="s">
        <v>158</v>
      </c>
      <c r="C55" s="228" t="s">
        <v>159</v>
      </c>
      <c r="D55" s="229"/>
      <c r="E55" s="229"/>
      <c r="F55" s="229"/>
      <c r="G55" s="229"/>
      <c r="H55" s="229"/>
      <c r="I55" s="229"/>
      <c r="J55" s="229"/>
      <c r="K55" s="230"/>
      <c r="L55" s="89">
        <v>0</v>
      </c>
    </row>
    <row r="56" spans="1:15" s="46" customFormat="1">
      <c r="A56" s="93"/>
      <c r="B56" s="91" t="s">
        <v>160</v>
      </c>
      <c r="C56" s="228" t="s">
        <v>147</v>
      </c>
      <c r="D56" s="229"/>
      <c r="E56" s="229"/>
      <c r="F56" s="229"/>
      <c r="G56" s="229"/>
      <c r="H56" s="229"/>
      <c r="I56" s="229"/>
      <c r="J56" s="229"/>
      <c r="K56" s="230"/>
      <c r="L56" s="89">
        <v>0</v>
      </c>
    </row>
    <row r="57" spans="1:15" s="46" customFormat="1">
      <c r="A57" s="93"/>
      <c r="B57" s="91" t="s">
        <v>161</v>
      </c>
      <c r="C57" s="228" t="s">
        <v>28</v>
      </c>
      <c r="D57" s="229"/>
      <c r="E57" s="229"/>
      <c r="F57" s="229"/>
      <c r="G57" s="229"/>
      <c r="H57" s="229"/>
      <c r="I57" s="229"/>
      <c r="J57" s="229"/>
      <c r="K57" s="230"/>
      <c r="L57" s="89">
        <v>0</v>
      </c>
    </row>
    <row r="58" spans="1:15" s="46" customFormat="1">
      <c r="A58" s="93"/>
      <c r="B58" s="94" t="s">
        <v>162</v>
      </c>
      <c r="C58" s="95" t="s">
        <v>163</v>
      </c>
      <c r="D58" s="95"/>
      <c r="E58" s="96"/>
      <c r="F58" s="96"/>
      <c r="G58" s="96"/>
      <c r="H58" s="96"/>
      <c r="I58" s="97"/>
      <c r="J58" s="96"/>
      <c r="K58" s="96"/>
      <c r="L58" s="89">
        <v>0</v>
      </c>
    </row>
    <row r="59" spans="1:15" s="46" customFormat="1">
      <c r="A59" s="93"/>
      <c r="B59" s="94" t="s">
        <v>164</v>
      </c>
      <c r="C59" s="234" t="s">
        <v>165</v>
      </c>
      <c r="D59" s="234"/>
      <c r="E59" s="234"/>
      <c r="F59" s="234"/>
      <c r="G59" s="234"/>
      <c r="H59" s="234"/>
      <c r="I59" s="234"/>
      <c r="J59" s="96"/>
      <c r="K59" s="96"/>
      <c r="L59" s="89">
        <v>0</v>
      </c>
    </row>
    <row r="60" spans="1:15" s="46" customFormat="1">
      <c r="A60" s="98">
        <v>11</v>
      </c>
      <c r="B60" s="99"/>
      <c r="C60" s="227" t="s">
        <v>166</v>
      </c>
      <c r="D60" s="227"/>
      <c r="E60" s="227"/>
      <c r="F60" s="227"/>
      <c r="G60" s="227"/>
      <c r="H60" s="227"/>
      <c r="I60" s="227"/>
      <c r="J60" s="227"/>
      <c r="K60" s="227"/>
      <c r="L60" s="89">
        <v>0</v>
      </c>
    </row>
    <row r="61" spans="1:15" s="46" customFormat="1">
      <c r="A61" s="93"/>
      <c r="B61" s="100"/>
      <c r="C61" s="100" t="s">
        <v>158</v>
      </c>
      <c r="D61" s="148"/>
      <c r="E61" s="221" t="s">
        <v>278</v>
      </c>
      <c r="F61" s="222"/>
      <c r="G61" s="222"/>
      <c r="H61" s="222"/>
      <c r="I61" s="222"/>
      <c r="J61" s="222"/>
      <c r="K61" s="223"/>
      <c r="L61" s="89">
        <v>0</v>
      </c>
    </row>
    <row r="62" spans="1:15" s="46" customFormat="1">
      <c r="A62" s="93"/>
      <c r="B62" s="100"/>
      <c r="C62" s="100" t="s">
        <v>167</v>
      </c>
      <c r="D62" s="148"/>
      <c r="E62" s="221" t="s">
        <v>273</v>
      </c>
      <c r="F62" s="222"/>
      <c r="G62" s="222"/>
      <c r="H62" s="222"/>
      <c r="I62" s="222"/>
      <c r="J62" s="222"/>
      <c r="K62" s="223"/>
      <c r="L62" s="89">
        <v>0</v>
      </c>
    </row>
    <row r="63" spans="1:15" s="46" customFormat="1">
      <c r="A63" s="93"/>
      <c r="B63" s="100"/>
      <c r="C63" s="100" t="s">
        <v>169</v>
      </c>
      <c r="D63" s="148"/>
      <c r="E63" s="221" t="s">
        <v>170</v>
      </c>
      <c r="F63" s="222"/>
      <c r="G63" s="222"/>
      <c r="H63" s="222"/>
      <c r="I63" s="222"/>
      <c r="J63" s="222"/>
      <c r="K63" s="223"/>
      <c r="L63" s="89">
        <v>0</v>
      </c>
    </row>
    <row r="64" spans="1:15" s="46" customFormat="1">
      <c r="A64" s="93"/>
      <c r="B64" s="100"/>
      <c r="C64" s="100" t="s">
        <v>171</v>
      </c>
      <c r="D64" s="148"/>
      <c r="E64" s="221" t="s">
        <v>274</v>
      </c>
      <c r="F64" s="222"/>
      <c r="G64" s="222"/>
      <c r="H64" s="222"/>
      <c r="I64" s="222"/>
      <c r="J64" s="222"/>
      <c r="K64" s="223"/>
      <c r="L64" s="89">
        <v>0</v>
      </c>
    </row>
    <row r="65" spans="1:12" s="46" customFormat="1">
      <c r="A65" s="93"/>
      <c r="B65" s="100"/>
      <c r="C65" s="100" t="s">
        <v>173</v>
      </c>
      <c r="D65" s="148"/>
      <c r="E65" s="224" t="s">
        <v>174</v>
      </c>
      <c r="F65" s="225"/>
      <c r="G65" s="225"/>
      <c r="H65" s="225"/>
      <c r="I65" s="225"/>
      <c r="J65" s="225"/>
      <c r="K65" s="226"/>
      <c r="L65" s="89">
        <v>0</v>
      </c>
    </row>
    <row r="66" spans="1:12" s="46" customFormat="1">
      <c r="A66" s="93"/>
      <c r="B66" s="100"/>
      <c r="C66" s="100"/>
      <c r="D66" s="149"/>
      <c r="E66" s="216" t="s">
        <v>275</v>
      </c>
      <c r="F66" s="216"/>
      <c r="G66" s="216"/>
      <c r="H66" s="216"/>
      <c r="I66" s="216"/>
      <c r="J66" s="216"/>
      <c r="K66" s="142"/>
      <c r="L66" s="89">
        <v>0</v>
      </c>
    </row>
    <row r="67" spans="1:12" s="46" customFormat="1">
      <c r="A67" s="220" t="s">
        <v>37</v>
      </c>
      <c r="B67" s="220"/>
      <c r="C67" s="220"/>
      <c r="D67" s="220"/>
      <c r="E67" s="220"/>
      <c r="F67" s="220"/>
      <c r="G67" s="220"/>
      <c r="H67" s="220"/>
      <c r="I67" s="220"/>
      <c r="J67" s="220"/>
      <c r="K67" s="220"/>
      <c r="L67" s="220"/>
    </row>
    <row r="68" spans="1:12" s="46" customFormat="1">
      <c r="A68" s="220"/>
      <c r="B68" s="220"/>
      <c r="C68" s="220"/>
      <c r="D68" s="220"/>
      <c r="E68" s="220"/>
      <c r="F68" s="220"/>
      <c r="G68" s="220"/>
      <c r="H68" s="220"/>
      <c r="I68" s="220"/>
      <c r="J68" s="220"/>
      <c r="K68" s="220"/>
      <c r="L68" s="220"/>
    </row>
    <row r="69" spans="1:12" s="46" customFormat="1">
      <c r="A69" s="220"/>
      <c r="B69" s="220"/>
      <c r="C69" s="220"/>
      <c r="D69" s="220"/>
      <c r="E69" s="220"/>
      <c r="F69" s="220"/>
      <c r="G69" s="220"/>
      <c r="H69" s="220"/>
      <c r="I69" s="220"/>
      <c r="J69" s="220"/>
      <c r="K69" s="220"/>
      <c r="L69" s="220"/>
    </row>
    <row r="70" spans="1:12" s="46" customFormat="1">
      <c r="A70" s="220"/>
      <c r="B70" s="220"/>
      <c r="C70" s="220"/>
      <c r="D70" s="220"/>
      <c r="E70" s="220"/>
      <c r="F70" s="220"/>
      <c r="G70" s="220"/>
      <c r="H70" s="220"/>
      <c r="I70" s="220"/>
      <c r="J70" s="220"/>
      <c r="K70" s="220"/>
      <c r="L70" s="220"/>
    </row>
    <row r="71" spans="1:12" s="46" customFormat="1">
      <c r="A71" s="220"/>
      <c r="B71" s="220"/>
      <c r="C71" s="220"/>
      <c r="D71" s="220"/>
      <c r="E71" s="220"/>
      <c r="F71" s="220"/>
      <c r="G71" s="220"/>
      <c r="H71" s="220"/>
      <c r="I71" s="220"/>
      <c r="J71" s="220"/>
      <c r="K71" s="220"/>
      <c r="L71" s="220"/>
    </row>
  </sheetData>
  <sheetProtection selectLockedCells="1"/>
  <mergeCells count="45">
    <mergeCell ref="B17:K17"/>
    <mergeCell ref="B11:K11"/>
    <mergeCell ref="B12:K12"/>
    <mergeCell ref="B13:K13"/>
    <mergeCell ref="B14:K14"/>
    <mergeCell ref="B15:K15"/>
    <mergeCell ref="A25:T25"/>
    <mergeCell ref="B19:K19"/>
    <mergeCell ref="B20:K20"/>
    <mergeCell ref="B21:K21"/>
    <mergeCell ref="B22:K22"/>
    <mergeCell ref="B23:K23"/>
    <mergeCell ref="B24:K24"/>
    <mergeCell ref="M2:T24"/>
    <mergeCell ref="B18:K18"/>
    <mergeCell ref="A2:L2"/>
    <mergeCell ref="A3:H6"/>
    <mergeCell ref="I3:L6"/>
    <mergeCell ref="A7:L8"/>
    <mergeCell ref="A9:L9"/>
    <mergeCell ref="B10:K10"/>
    <mergeCell ref="B16:K16"/>
    <mergeCell ref="C56:K56"/>
    <mergeCell ref="C57:K57"/>
    <mergeCell ref="C59:I59"/>
    <mergeCell ref="T28:T45"/>
    <mergeCell ref="B46:K46"/>
    <mergeCell ref="B47:K47"/>
    <mergeCell ref="B48:K48"/>
    <mergeCell ref="E66:J66"/>
    <mergeCell ref="A1:T1"/>
    <mergeCell ref="A67:L71"/>
    <mergeCell ref="E61:K61"/>
    <mergeCell ref="E62:K62"/>
    <mergeCell ref="E63:K63"/>
    <mergeCell ref="E64:K64"/>
    <mergeCell ref="E65:K65"/>
    <mergeCell ref="C60:K60"/>
    <mergeCell ref="C49:K49"/>
    <mergeCell ref="C50:K50"/>
    <mergeCell ref="C51:K51"/>
    <mergeCell ref="C52:K52"/>
    <mergeCell ref="C53:K53"/>
    <mergeCell ref="C54:K54"/>
    <mergeCell ref="C55:K55"/>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sheetPr codeName="Sheet2"/>
  <dimension ref="A1:Y27"/>
  <sheetViews>
    <sheetView workbookViewId="0">
      <selection activeCell="J19" sqref="J19"/>
    </sheetView>
  </sheetViews>
  <sheetFormatPr defaultRowHeight="15"/>
  <cols>
    <col min="1" max="1" width="6.140625" customWidth="1"/>
    <col min="2" max="2" width="7" customWidth="1"/>
    <col min="3" max="3" width="6" customWidth="1"/>
    <col min="4" max="4" width="5.7109375" customWidth="1"/>
    <col min="5" max="5" width="7.140625" customWidth="1"/>
    <col min="6" max="6" width="6" customWidth="1"/>
    <col min="7" max="7" width="5.42578125" customWidth="1"/>
    <col min="8" max="8" width="6.85546875" customWidth="1"/>
    <col min="9" max="9" width="6.28515625" customWidth="1"/>
    <col min="10" max="10" width="5.85546875" customWidth="1"/>
    <col min="11" max="11" width="7.28515625" customWidth="1"/>
    <col min="12" max="12" width="7.140625" customWidth="1"/>
    <col min="13" max="13" width="6.7109375" customWidth="1"/>
    <col min="14" max="14" width="6.5703125" customWidth="1"/>
    <col min="15" max="15" width="4.7109375" customWidth="1"/>
    <col min="16" max="16" width="6.5703125" customWidth="1"/>
    <col min="17" max="17" width="5.85546875" customWidth="1"/>
    <col min="18" max="18" width="6.7109375" customWidth="1"/>
    <col min="19" max="19" width="6.140625" customWidth="1"/>
    <col min="20" max="20" width="7.140625" customWidth="1"/>
    <col min="21" max="21" width="7.28515625" customWidth="1"/>
  </cols>
  <sheetData>
    <row r="1" spans="1:24" s="46" customFormat="1" ht="23.25">
      <c r="A1" s="256" t="s">
        <v>382</v>
      </c>
      <c r="B1" s="256"/>
      <c r="C1" s="256"/>
      <c r="D1" s="256"/>
      <c r="E1" s="256"/>
      <c r="F1" s="256"/>
      <c r="G1" s="256"/>
      <c r="H1" s="256"/>
      <c r="I1" s="256"/>
      <c r="J1" s="256"/>
      <c r="K1" s="256"/>
      <c r="L1" s="256"/>
      <c r="M1" s="256"/>
      <c r="N1" s="256"/>
      <c r="O1" s="256"/>
      <c r="P1" s="256"/>
      <c r="Q1" s="256"/>
    </row>
    <row r="2" spans="1:24" s="46" customFormat="1" ht="14.1" customHeight="1">
      <c r="A2" s="257" t="s">
        <v>45</v>
      </c>
      <c r="B2" s="257"/>
      <c r="C2" s="257"/>
      <c r="D2" s="257"/>
      <c r="E2" s="257"/>
      <c r="F2" s="257"/>
      <c r="G2" s="257"/>
      <c r="H2" s="257"/>
      <c r="I2" s="257"/>
      <c r="J2" s="257"/>
      <c r="K2" s="257"/>
      <c r="L2" s="257"/>
      <c r="M2" s="257"/>
      <c r="N2" s="257"/>
      <c r="O2" s="257"/>
      <c r="P2" s="257"/>
      <c r="Q2" s="257"/>
    </row>
    <row r="3" spans="1:24" s="46" customFormat="1" ht="14.1" customHeight="1">
      <c r="A3" s="255" t="s">
        <v>21</v>
      </c>
      <c r="B3" s="255"/>
      <c r="C3" s="255"/>
      <c r="D3" s="255"/>
      <c r="E3" s="255"/>
      <c r="F3" s="255" t="str">
        <f>Intro!L10</f>
        <v>JAGDISH KUMAR</v>
      </c>
      <c r="G3" s="255"/>
      <c r="H3" s="255"/>
      <c r="I3" s="255"/>
      <c r="J3" s="255"/>
      <c r="K3" s="137"/>
    </row>
    <row r="4" spans="1:24" s="46" customFormat="1" ht="14.1" customHeight="1">
      <c r="A4" s="255" t="s">
        <v>22</v>
      </c>
      <c r="B4" s="255"/>
      <c r="C4" s="255"/>
      <c r="D4" s="255"/>
      <c r="E4" s="255"/>
      <c r="F4" s="255" t="str">
        <f>Intro!L11</f>
        <v>TGT SANSKRIT</v>
      </c>
      <c r="G4" s="255"/>
      <c r="H4" s="255"/>
      <c r="I4" s="255"/>
      <c r="J4" s="255"/>
      <c r="K4" s="137"/>
    </row>
    <row r="5" spans="1:24" s="46" customFormat="1" ht="14.1" customHeight="1">
      <c r="A5" s="255" t="s">
        <v>23</v>
      </c>
      <c r="B5" s="255"/>
      <c r="C5" s="255"/>
      <c r="D5" s="255"/>
      <c r="E5" s="255"/>
      <c r="F5" s="255" t="str">
        <f>Intro!L13</f>
        <v>GHS KUKRANWALI</v>
      </c>
      <c r="G5" s="255"/>
      <c r="H5" s="255"/>
      <c r="I5" s="255"/>
      <c r="J5" s="255"/>
      <c r="K5" s="137"/>
    </row>
    <row r="6" spans="1:24" s="46" customFormat="1" ht="14.1" customHeight="1"/>
    <row r="7" spans="1:24" s="139" customFormat="1" ht="30" customHeight="1">
      <c r="A7" s="101" t="s">
        <v>115</v>
      </c>
      <c r="B7" s="101" t="s">
        <v>116</v>
      </c>
      <c r="C7" s="101" t="s">
        <v>117</v>
      </c>
      <c r="D7" s="101" t="s">
        <v>272</v>
      </c>
      <c r="E7" s="101" t="s">
        <v>118</v>
      </c>
      <c r="F7" s="101" t="s">
        <v>120</v>
      </c>
      <c r="G7" s="101" t="s">
        <v>121</v>
      </c>
      <c r="H7" s="102" t="s">
        <v>122</v>
      </c>
      <c r="I7" s="101" t="s">
        <v>123</v>
      </c>
      <c r="J7" s="138" t="s">
        <v>176</v>
      </c>
      <c r="K7" s="102" t="s">
        <v>124</v>
      </c>
      <c r="L7" s="101" t="s">
        <v>125</v>
      </c>
      <c r="M7" s="101" t="s">
        <v>126</v>
      </c>
      <c r="N7" s="101" t="s">
        <v>177</v>
      </c>
      <c r="O7" s="101" t="s">
        <v>128</v>
      </c>
      <c r="P7" s="101" t="s">
        <v>129</v>
      </c>
      <c r="Q7" s="101" t="s">
        <v>130</v>
      </c>
      <c r="R7" s="103" t="s">
        <v>178</v>
      </c>
      <c r="S7" s="101" t="s">
        <v>179</v>
      </c>
      <c r="T7" s="101" t="s">
        <v>180</v>
      </c>
      <c r="U7" s="101" t="s">
        <v>181</v>
      </c>
    </row>
    <row r="8" spans="1:24" s="46" customFormat="1">
      <c r="A8" s="151">
        <v>42430</v>
      </c>
      <c r="B8" s="155">
        <f>Intro!B27</f>
        <v>21000</v>
      </c>
      <c r="C8" s="155">
        <f>Intro!C27</f>
        <v>0</v>
      </c>
      <c r="D8" s="155">
        <f>Intro!D27</f>
        <v>0</v>
      </c>
      <c r="E8" s="155">
        <f>Intro!E27</f>
        <v>0</v>
      </c>
      <c r="F8" s="155">
        <f>Intro!G27</f>
        <v>0</v>
      </c>
      <c r="G8" s="155">
        <f>Intro!H27</f>
        <v>0</v>
      </c>
      <c r="H8" s="155">
        <f>Intro!I27</f>
        <v>0</v>
      </c>
      <c r="I8" s="155">
        <f>Intro!J27</f>
        <v>0</v>
      </c>
      <c r="J8" s="156">
        <v>0</v>
      </c>
      <c r="K8" s="155">
        <f>SUM(B8:J8)</f>
        <v>21000</v>
      </c>
      <c r="L8" s="155">
        <f>Intro!L27</f>
        <v>0</v>
      </c>
      <c r="M8" s="155">
        <f>Intro!M27</f>
        <v>0</v>
      </c>
      <c r="N8" s="155">
        <f>Intro!N27</f>
        <v>0</v>
      </c>
      <c r="O8" s="155">
        <f>Intro!O27</f>
        <v>0</v>
      </c>
      <c r="P8" s="155">
        <f>Intro!P27</f>
        <v>0</v>
      </c>
      <c r="Q8" s="155">
        <f>Intro!Q27</f>
        <v>0</v>
      </c>
      <c r="R8" s="155">
        <f>Intro!S27</f>
        <v>0</v>
      </c>
      <c r="S8" s="155">
        <f>Intro!R27</f>
        <v>0</v>
      </c>
      <c r="T8" s="155">
        <f>SUM(L8:S8)</f>
        <v>0</v>
      </c>
      <c r="U8" s="155">
        <f>K8-T8</f>
        <v>21000</v>
      </c>
    </row>
    <row r="9" spans="1:24" s="46" customFormat="1">
      <c r="A9" s="151">
        <v>42461</v>
      </c>
      <c r="B9" s="155">
        <f>Intro!B28</f>
        <v>21000</v>
      </c>
      <c r="C9" s="155">
        <f>Intro!C28</f>
        <v>0</v>
      </c>
      <c r="D9" s="155">
        <f>Intro!D28</f>
        <v>0</v>
      </c>
      <c r="E9" s="155">
        <f>Intro!E28</f>
        <v>0</v>
      </c>
      <c r="F9" s="155">
        <f>Intro!G28</f>
        <v>0</v>
      </c>
      <c r="G9" s="155">
        <f>Intro!H28</f>
        <v>0</v>
      </c>
      <c r="H9" s="155">
        <f>Intro!I28</f>
        <v>0</v>
      </c>
      <c r="I9" s="155">
        <f>Intro!J28</f>
        <v>0</v>
      </c>
      <c r="J9" s="156">
        <f>J8</f>
        <v>0</v>
      </c>
      <c r="K9" s="155">
        <f t="shared" ref="K9:K25" si="0">SUM(B9:J9)</f>
        <v>21000</v>
      </c>
      <c r="L9" s="155">
        <f>Intro!L28</f>
        <v>0</v>
      </c>
      <c r="M9" s="155">
        <f>Intro!M28</f>
        <v>0</v>
      </c>
      <c r="N9" s="155">
        <f>Intro!N28</f>
        <v>0</v>
      </c>
      <c r="O9" s="155">
        <f>Intro!O28</f>
        <v>0</v>
      </c>
      <c r="P9" s="155">
        <f>Intro!P28</f>
        <v>0</v>
      </c>
      <c r="Q9" s="155">
        <f>Intro!Q28</f>
        <v>0</v>
      </c>
      <c r="R9" s="155">
        <f>Intro!S28</f>
        <v>0</v>
      </c>
      <c r="S9" s="155">
        <f>Intro!R28</f>
        <v>0</v>
      </c>
      <c r="T9" s="155">
        <f t="shared" ref="T9:T26" si="1">SUM(L9:S9)</f>
        <v>0</v>
      </c>
      <c r="U9" s="155">
        <f t="shared" ref="U9:U26" si="2">K9-T9</f>
        <v>21000</v>
      </c>
    </row>
    <row r="10" spans="1:24" s="46" customFormat="1">
      <c r="A10" s="151">
        <v>42491</v>
      </c>
      <c r="B10" s="155">
        <f>Intro!B29</f>
        <v>21000</v>
      </c>
      <c r="C10" s="155">
        <f>Intro!C29</f>
        <v>0</v>
      </c>
      <c r="D10" s="155">
        <f>Intro!D29</f>
        <v>0</v>
      </c>
      <c r="E10" s="155">
        <f>Intro!E29</f>
        <v>0</v>
      </c>
      <c r="F10" s="155">
        <f>Intro!G29</f>
        <v>0</v>
      </c>
      <c r="G10" s="155">
        <f>Intro!H29</f>
        <v>0</v>
      </c>
      <c r="H10" s="155">
        <f>Intro!I29</f>
        <v>0</v>
      </c>
      <c r="I10" s="155">
        <f>Intro!J29</f>
        <v>0</v>
      </c>
      <c r="J10" s="156">
        <f t="shared" ref="J10:J19" si="3">J9</f>
        <v>0</v>
      </c>
      <c r="K10" s="155">
        <f t="shared" si="0"/>
        <v>21000</v>
      </c>
      <c r="L10" s="155">
        <f>Intro!L29</f>
        <v>0</v>
      </c>
      <c r="M10" s="155">
        <f>Intro!M29</f>
        <v>0</v>
      </c>
      <c r="N10" s="155">
        <f>Intro!N29</f>
        <v>0</v>
      </c>
      <c r="O10" s="155">
        <f>Intro!O29</f>
        <v>0</v>
      </c>
      <c r="P10" s="155">
        <f>Intro!P29</f>
        <v>0</v>
      </c>
      <c r="Q10" s="155">
        <f>Intro!Q29</f>
        <v>0</v>
      </c>
      <c r="R10" s="155">
        <f>Intro!S29</f>
        <v>0</v>
      </c>
      <c r="S10" s="155">
        <f>Intro!R29</f>
        <v>0</v>
      </c>
      <c r="T10" s="155">
        <f t="shared" si="1"/>
        <v>0</v>
      </c>
      <c r="U10" s="155">
        <f t="shared" si="2"/>
        <v>21000</v>
      </c>
    </row>
    <row r="11" spans="1:24" s="46" customFormat="1">
      <c r="A11" s="151">
        <v>42522</v>
      </c>
      <c r="B11" s="155">
        <f>Intro!B30</f>
        <v>21000</v>
      </c>
      <c r="C11" s="155">
        <f>Intro!C30</f>
        <v>0</v>
      </c>
      <c r="D11" s="155">
        <f>Intro!D30</f>
        <v>0</v>
      </c>
      <c r="E11" s="155">
        <f>Intro!E30</f>
        <v>0</v>
      </c>
      <c r="F11" s="155">
        <f>Intro!G30</f>
        <v>0</v>
      </c>
      <c r="G11" s="155">
        <f>Intro!H30</f>
        <v>0</v>
      </c>
      <c r="H11" s="155">
        <f>Intro!I30</f>
        <v>0</v>
      </c>
      <c r="I11" s="155">
        <f>Intro!J30</f>
        <v>0</v>
      </c>
      <c r="J11" s="156">
        <f t="shared" si="3"/>
        <v>0</v>
      </c>
      <c r="K11" s="155">
        <f t="shared" si="0"/>
        <v>21000</v>
      </c>
      <c r="L11" s="155">
        <f>Intro!L30</f>
        <v>0</v>
      </c>
      <c r="M11" s="155">
        <f>Intro!M30</f>
        <v>0</v>
      </c>
      <c r="N11" s="155">
        <f>Intro!N30</f>
        <v>0</v>
      </c>
      <c r="O11" s="155">
        <f>Intro!O30</f>
        <v>0</v>
      </c>
      <c r="P11" s="155">
        <f>Intro!P30</f>
        <v>0</v>
      </c>
      <c r="Q11" s="155">
        <f>Intro!Q30</f>
        <v>0</v>
      </c>
      <c r="R11" s="155">
        <f>Intro!S30</f>
        <v>0</v>
      </c>
      <c r="S11" s="155">
        <f>Intro!R30</f>
        <v>0</v>
      </c>
      <c r="T11" s="155">
        <f t="shared" si="1"/>
        <v>0</v>
      </c>
      <c r="U11" s="155">
        <f t="shared" si="2"/>
        <v>21000</v>
      </c>
      <c r="X11" s="140"/>
    </row>
    <row r="12" spans="1:24" s="46" customFormat="1">
      <c r="A12" s="151">
        <v>42552</v>
      </c>
      <c r="B12" s="155">
        <f>Intro!B31</f>
        <v>21000</v>
      </c>
      <c r="C12" s="155">
        <f>Intro!C31</f>
        <v>0</v>
      </c>
      <c r="D12" s="155">
        <f>Intro!D31</f>
        <v>0</v>
      </c>
      <c r="E12" s="155">
        <f>Intro!E31</f>
        <v>0</v>
      </c>
      <c r="F12" s="155">
        <f>Intro!G31</f>
        <v>0</v>
      </c>
      <c r="G12" s="155">
        <f>Intro!H31</f>
        <v>0</v>
      </c>
      <c r="H12" s="155">
        <f>Intro!I31</f>
        <v>0</v>
      </c>
      <c r="I12" s="155">
        <f>Intro!J31</f>
        <v>0</v>
      </c>
      <c r="J12" s="156">
        <f t="shared" si="3"/>
        <v>0</v>
      </c>
      <c r="K12" s="155">
        <f t="shared" si="0"/>
        <v>21000</v>
      </c>
      <c r="L12" s="155">
        <f>Intro!L31</f>
        <v>0</v>
      </c>
      <c r="M12" s="155">
        <f>Intro!M31</f>
        <v>0</v>
      </c>
      <c r="N12" s="155">
        <f>Intro!N31</f>
        <v>0</v>
      </c>
      <c r="O12" s="155">
        <f>Intro!O31</f>
        <v>0</v>
      </c>
      <c r="P12" s="155">
        <f>Intro!P31</f>
        <v>0</v>
      </c>
      <c r="Q12" s="155">
        <f>Intro!Q31</f>
        <v>0</v>
      </c>
      <c r="R12" s="155">
        <f>Intro!S31</f>
        <v>0</v>
      </c>
      <c r="S12" s="155">
        <f>Intro!R31</f>
        <v>0</v>
      </c>
      <c r="T12" s="155">
        <f t="shared" si="1"/>
        <v>0</v>
      </c>
      <c r="U12" s="155">
        <f t="shared" si="2"/>
        <v>21000</v>
      </c>
    </row>
    <row r="13" spans="1:24" s="46" customFormat="1">
      <c r="A13" s="151">
        <v>42583</v>
      </c>
      <c r="B13" s="155">
        <f>Intro!B32</f>
        <v>21000</v>
      </c>
      <c r="C13" s="155">
        <f>Intro!C32</f>
        <v>0</v>
      </c>
      <c r="D13" s="155">
        <f>Intro!D32</f>
        <v>0</v>
      </c>
      <c r="E13" s="155">
        <f>Intro!E32</f>
        <v>0</v>
      </c>
      <c r="F13" s="155">
        <f>Intro!G32</f>
        <v>0</v>
      </c>
      <c r="G13" s="155">
        <f>Intro!H32</f>
        <v>0</v>
      </c>
      <c r="H13" s="155">
        <f>Intro!I32</f>
        <v>0</v>
      </c>
      <c r="I13" s="155">
        <f>Intro!J32</f>
        <v>0</v>
      </c>
      <c r="J13" s="156">
        <f t="shared" si="3"/>
        <v>0</v>
      </c>
      <c r="K13" s="155">
        <f t="shared" si="0"/>
        <v>21000</v>
      </c>
      <c r="L13" s="155">
        <f>Intro!L32</f>
        <v>0</v>
      </c>
      <c r="M13" s="155">
        <f>Intro!M32</f>
        <v>0</v>
      </c>
      <c r="N13" s="155">
        <f>Intro!N32</f>
        <v>0</v>
      </c>
      <c r="O13" s="155">
        <f>Intro!O32</f>
        <v>0</v>
      </c>
      <c r="P13" s="155">
        <f>Intro!P32</f>
        <v>0</v>
      </c>
      <c r="Q13" s="155">
        <f>Intro!Q32</f>
        <v>0</v>
      </c>
      <c r="R13" s="155">
        <f>Intro!S32</f>
        <v>0</v>
      </c>
      <c r="S13" s="155">
        <f>Intro!R32</f>
        <v>0</v>
      </c>
      <c r="T13" s="155">
        <f t="shared" si="1"/>
        <v>0</v>
      </c>
      <c r="U13" s="155">
        <f t="shared" si="2"/>
        <v>21000</v>
      </c>
    </row>
    <row r="14" spans="1:24" s="46" customFormat="1">
      <c r="A14" s="151">
        <v>42614</v>
      </c>
      <c r="B14" s="155">
        <f>Intro!B33</f>
        <v>21000</v>
      </c>
      <c r="C14" s="155">
        <f>Intro!C33</f>
        <v>0</v>
      </c>
      <c r="D14" s="155">
        <f>Intro!D33</f>
        <v>0</v>
      </c>
      <c r="E14" s="155">
        <f>Intro!E33</f>
        <v>0</v>
      </c>
      <c r="F14" s="155">
        <f>Intro!G33</f>
        <v>0</v>
      </c>
      <c r="G14" s="155">
        <f>Intro!H33</f>
        <v>0</v>
      </c>
      <c r="H14" s="155">
        <f>Intro!I33</f>
        <v>0</v>
      </c>
      <c r="I14" s="155">
        <f>Intro!J33</f>
        <v>0</v>
      </c>
      <c r="J14" s="156">
        <f t="shared" si="3"/>
        <v>0</v>
      </c>
      <c r="K14" s="155">
        <f t="shared" si="0"/>
        <v>21000</v>
      </c>
      <c r="L14" s="155">
        <f>Intro!L33</f>
        <v>0</v>
      </c>
      <c r="M14" s="155">
        <f>Intro!M33</f>
        <v>0</v>
      </c>
      <c r="N14" s="155">
        <f>Intro!N33</f>
        <v>0</v>
      </c>
      <c r="O14" s="155">
        <f>Intro!O33</f>
        <v>0</v>
      </c>
      <c r="P14" s="155">
        <f>Intro!P33</f>
        <v>0</v>
      </c>
      <c r="Q14" s="155">
        <f>Intro!Q33</f>
        <v>0</v>
      </c>
      <c r="R14" s="155">
        <f>Intro!S33</f>
        <v>0</v>
      </c>
      <c r="S14" s="155">
        <f>Intro!R33</f>
        <v>0</v>
      </c>
      <c r="T14" s="155">
        <f t="shared" si="1"/>
        <v>0</v>
      </c>
      <c r="U14" s="155">
        <f t="shared" si="2"/>
        <v>21000</v>
      </c>
    </row>
    <row r="15" spans="1:24" s="46" customFormat="1">
      <c r="A15" s="151">
        <v>42644</v>
      </c>
      <c r="B15" s="155">
        <f>Intro!B34</f>
        <v>21000</v>
      </c>
      <c r="C15" s="155">
        <f>Intro!C34</f>
        <v>0</v>
      </c>
      <c r="D15" s="155">
        <f>Intro!D34</f>
        <v>0</v>
      </c>
      <c r="E15" s="155">
        <f>Intro!E34</f>
        <v>0</v>
      </c>
      <c r="F15" s="155">
        <f>Intro!G34</f>
        <v>0</v>
      </c>
      <c r="G15" s="155">
        <f>Intro!H34</f>
        <v>0</v>
      </c>
      <c r="H15" s="155">
        <f>Intro!I34</f>
        <v>0</v>
      </c>
      <c r="I15" s="155">
        <f>Intro!J34</f>
        <v>0</v>
      </c>
      <c r="J15" s="156">
        <f t="shared" si="3"/>
        <v>0</v>
      </c>
      <c r="K15" s="155">
        <f t="shared" si="0"/>
        <v>21000</v>
      </c>
      <c r="L15" s="155">
        <f>Intro!L34</f>
        <v>0</v>
      </c>
      <c r="M15" s="155">
        <f>Intro!M34</f>
        <v>0</v>
      </c>
      <c r="N15" s="155">
        <f>Intro!N34</f>
        <v>0</v>
      </c>
      <c r="O15" s="155">
        <f>Intro!O34</f>
        <v>0</v>
      </c>
      <c r="P15" s="155">
        <f>Intro!P34</f>
        <v>0</v>
      </c>
      <c r="Q15" s="155">
        <f>Intro!Q34</f>
        <v>0</v>
      </c>
      <c r="R15" s="155">
        <f>Intro!S34</f>
        <v>0</v>
      </c>
      <c r="S15" s="155">
        <f>Intro!R34</f>
        <v>0</v>
      </c>
      <c r="T15" s="155">
        <f t="shared" si="1"/>
        <v>0</v>
      </c>
      <c r="U15" s="155">
        <f t="shared" si="2"/>
        <v>21000</v>
      </c>
    </row>
    <row r="16" spans="1:24" s="46" customFormat="1">
      <c r="A16" s="151">
        <v>42675</v>
      </c>
      <c r="B16" s="155">
        <f>Intro!B35</f>
        <v>21000</v>
      </c>
      <c r="C16" s="155">
        <f>Intro!C35</f>
        <v>0</v>
      </c>
      <c r="D16" s="155">
        <f>Intro!D35</f>
        <v>0</v>
      </c>
      <c r="E16" s="155">
        <f>Intro!E35</f>
        <v>0</v>
      </c>
      <c r="F16" s="155">
        <f>Intro!G35</f>
        <v>0</v>
      </c>
      <c r="G16" s="155">
        <f>Intro!H35</f>
        <v>0</v>
      </c>
      <c r="H16" s="155">
        <f>Intro!I35</f>
        <v>0</v>
      </c>
      <c r="I16" s="155">
        <f>Intro!J35</f>
        <v>0</v>
      </c>
      <c r="J16" s="156">
        <f t="shared" si="3"/>
        <v>0</v>
      </c>
      <c r="K16" s="155">
        <f t="shared" si="0"/>
        <v>21000</v>
      </c>
      <c r="L16" s="155">
        <f>Intro!L35</f>
        <v>0</v>
      </c>
      <c r="M16" s="155">
        <f>Intro!M35</f>
        <v>0</v>
      </c>
      <c r="N16" s="155">
        <f>Intro!N35</f>
        <v>0</v>
      </c>
      <c r="O16" s="155">
        <f>Intro!O35</f>
        <v>0</v>
      </c>
      <c r="P16" s="155">
        <f>Intro!P35</f>
        <v>0</v>
      </c>
      <c r="Q16" s="155">
        <f>Intro!Q35</f>
        <v>0</v>
      </c>
      <c r="R16" s="155">
        <f>Intro!S35</f>
        <v>0</v>
      </c>
      <c r="S16" s="155">
        <f>Intro!R35</f>
        <v>0</v>
      </c>
      <c r="T16" s="155">
        <f t="shared" si="1"/>
        <v>0</v>
      </c>
      <c r="U16" s="155">
        <f t="shared" si="2"/>
        <v>21000</v>
      </c>
    </row>
    <row r="17" spans="1:25" s="46" customFormat="1">
      <c r="A17" s="151">
        <v>42705</v>
      </c>
      <c r="B17" s="155">
        <f>Intro!B36</f>
        <v>21000</v>
      </c>
      <c r="C17" s="155">
        <f>Intro!C36</f>
        <v>0</v>
      </c>
      <c r="D17" s="155">
        <f>Intro!D36</f>
        <v>0</v>
      </c>
      <c r="E17" s="155">
        <f>Intro!E36</f>
        <v>0</v>
      </c>
      <c r="F17" s="155">
        <f>Intro!G36</f>
        <v>0</v>
      </c>
      <c r="G17" s="155">
        <f>Intro!H36</f>
        <v>0</v>
      </c>
      <c r="H17" s="155">
        <f>Intro!I36</f>
        <v>0</v>
      </c>
      <c r="I17" s="155">
        <f>Intro!J36</f>
        <v>0</v>
      </c>
      <c r="J17" s="156">
        <f t="shared" si="3"/>
        <v>0</v>
      </c>
      <c r="K17" s="155">
        <f t="shared" si="0"/>
        <v>21000</v>
      </c>
      <c r="L17" s="155">
        <f>Intro!L36</f>
        <v>0</v>
      </c>
      <c r="M17" s="155">
        <f>Intro!M36</f>
        <v>0</v>
      </c>
      <c r="N17" s="155">
        <f>Intro!N36</f>
        <v>0</v>
      </c>
      <c r="O17" s="155">
        <f>Intro!O36</f>
        <v>0</v>
      </c>
      <c r="P17" s="155">
        <f>Intro!P36</f>
        <v>0</v>
      </c>
      <c r="Q17" s="155">
        <f>Intro!Q36</f>
        <v>0</v>
      </c>
      <c r="R17" s="155">
        <f>Intro!S36</f>
        <v>0</v>
      </c>
      <c r="S17" s="155">
        <f>Intro!R36</f>
        <v>0</v>
      </c>
      <c r="T17" s="155">
        <f t="shared" si="1"/>
        <v>0</v>
      </c>
      <c r="U17" s="155">
        <f t="shared" si="2"/>
        <v>21000</v>
      </c>
      <c r="Y17" s="107"/>
    </row>
    <row r="18" spans="1:25" s="46" customFormat="1">
      <c r="A18" s="151">
        <v>42736</v>
      </c>
      <c r="B18" s="155">
        <f>Intro!B37</f>
        <v>24000</v>
      </c>
      <c r="C18" s="155">
        <f>Intro!C37</f>
        <v>0</v>
      </c>
      <c r="D18" s="155">
        <f>Intro!D37</f>
        <v>0</v>
      </c>
      <c r="E18" s="155">
        <f>Intro!E37</f>
        <v>0</v>
      </c>
      <c r="F18" s="155">
        <f>Intro!G37</f>
        <v>0</v>
      </c>
      <c r="G18" s="155">
        <f>Intro!H37</f>
        <v>0</v>
      </c>
      <c r="H18" s="155">
        <f>Intro!I37</f>
        <v>0</v>
      </c>
      <c r="I18" s="155">
        <f>Intro!J37</f>
        <v>0</v>
      </c>
      <c r="J18" s="156">
        <f t="shared" si="3"/>
        <v>0</v>
      </c>
      <c r="K18" s="155">
        <f t="shared" si="0"/>
        <v>24000</v>
      </c>
      <c r="L18" s="155">
        <f>Intro!L37</f>
        <v>0</v>
      </c>
      <c r="M18" s="155">
        <f>Intro!M37</f>
        <v>0</v>
      </c>
      <c r="N18" s="155">
        <f>Intro!N37</f>
        <v>0</v>
      </c>
      <c r="O18" s="155">
        <f>Intro!O37</f>
        <v>0</v>
      </c>
      <c r="P18" s="155">
        <f>Intro!P37</f>
        <v>0</v>
      </c>
      <c r="Q18" s="155">
        <f>Intro!Q37</f>
        <v>0</v>
      </c>
      <c r="R18" s="155">
        <f>Intro!S37</f>
        <v>0</v>
      </c>
      <c r="S18" s="155">
        <f>Intro!R37</f>
        <v>0</v>
      </c>
      <c r="T18" s="155">
        <f t="shared" si="1"/>
        <v>0</v>
      </c>
      <c r="U18" s="155">
        <f t="shared" si="2"/>
        <v>24000</v>
      </c>
    </row>
    <row r="19" spans="1:25" s="46" customFormat="1">
      <c r="A19" s="151">
        <v>42767</v>
      </c>
      <c r="B19" s="155">
        <f>Intro!B38</f>
        <v>24000</v>
      </c>
      <c r="C19" s="155">
        <f>Intro!C38</f>
        <v>0</v>
      </c>
      <c r="D19" s="155">
        <f>Intro!D38</f>
        <v>0</v>
      </c>
      <c r="E19" s="155">
        <f>Intro!E38</f>
        <v>0</v>
      </c>
      <c r="F19" s="155">
        <f>Intro!G38</f>
        <v>0</v>
      </c>
      <c r="G19" s="155">
        <f>Intro!H38</f>
        <v>0</v>
      </c>
      <c r="H19" s="155">
        <f>Intro!I38</f>
        <v>0</v>
      </c>
      <c r="I19" s="155">
        <f>Intro!J38</f>
        <v>0</v>
      </c>
      <c r="J19" s="156">
        <f t="shared" si="3"/>
        <v>0</v>
      </c>
      <c r="K19" s="155">
        <f t="shared" si="0"/>
        <v>24000</v>
      </c>
      <c r="L19" s="155">
        <f>Intro!L38</f>
        <v>0</v>
      </c>
      <c r="M19" s="155">
        <f>Intro!M38</f>
        <v>0</v>
      </c>
      <c r="N19" s="155">
        <f>Intro!N38</f>
        <v>0</v>
      </c>
      <c r="O19" s="155">
        <f>Intro!O38</f>
        <v>0</v>
      </c>
      <c r="P19" s="155">
        <f>Intro!P38</f>
        <v>0</v>
      </c>
      <c r="Q19" s="155">
        <f>Intro!Q38</f>
        <v>0</v>
      </c>
      <c r="R19" s="155">
        <f>Intro!S38</f>
        <v>0</v>
      </c>
      <c r="S19" s="155">
        <f>Intro!R38</f>
        <v>0</v>
      </c>
      <c r="T19" s="155">
        <f t="shared" si="1"/>
        <v>0</v>
      </c>
      <c r="U19" s="155">
        <f t="shared" si="2"/>
        <v>24000</v>
      </c>
    </row>
    <row r="20" spans="1:25" s="46" customFormat="1" ht="21">
      <c r="A20" s="152" t="s">
        <v>134</v>
      </c>
      <c r="B20" s="155">
        <f>Intro!B39</f>
        <v>0</v>
      </c>
      <c r="C20" s="155">
        <f>Intro!C39</f>
        <v>0</v>
      </c>
      <c r="D20" s="155">
        <f>Intro!D39</f>
        <v>0</v>
      </c>
      <c r="E20" s="155">
        <f>Intro!E39</f>
        <v>0</v>
      </c>
      <c r="F20" s="155">
        <f>Intro!G39</f>
        <v>0</v>
      </c>
      <c r="G20" s="155">
        <f>Intro!H39</f>
        <v>0</v>
      </c>
      <c r="H20" s="155">
        <f>Intro!I39</f>
        <v>0</v>
      </c>
      <c r="I20" s="155">
        <f>Intro!J39</f>
        <v>0</v>
      </c>
      <c r="J20" s="156"/>
      <c r="K20" s="155">
        <f>H20</f>
        <v>0</v>
      </c>
      <c r="L20" s="155">
        <f>Intro!L39</f>
        <v>0</v>
      </c>
      <c r="M20" s="155">
        <f>Intro!M39</f>
        <v>0</v>
      </c>
      <c r="N20" s="155">
        <f>Intro!N39</f>
        <v>0</v>
      </c>
      <c r="O20" s="155">
        <f>Intro!O39</f>
        <v>0</v>
      </c>
      <c r="P20" s="155">
        <f>Intro!P39</f>
        <v>0</v>
      </c>
      <c r="Q20" s="155">
        <f>Intro!Q39</f>
        <v>0</v>
      </c>
      <c r="R20" s="155">
        <f>Intro!S39</f>
        <v>0</v>
      </c>
      <c r="S20" s="155">
        <f>Intro!R39</f>
        <v>0</v>
      </c>
      <c r="T20" s="155">
        <f t="shared" si="1"/>
        <v>0</v>
      </c>
      <c r="U20" s="155">
        <f t="shared" si="2"/>
        <v>0</v>
      </c>
    </row>
    <row r="21" spans="1:25" s="46" customFormat="1" ht="21">
      <c r="A21" s="152" t="s">
        <v>135</v>
      </c>
      <c r="B21" s="155">
        <f>Intro!B40</f>
        <v>0</v>
      </c>
      <c r="C21" s="155">
        <f>Intro!C40</f>
        <v>0</v>
      </c>
      <c r="D21" s="155">
        <f>Intro!D40</f>
        <v>0</v>
      </c>
      <c r="E21" s="155">
        <f>Intro!E40</f>
        <v>0</v>
      </c>
      <c r="F21" s="155">
        <f>Intro!G40</f>
        <v>0</v>
      </c>
      <c r="G21" s="155">
        <f>Intro!H40</f>
        <v>0</v>
      </c>
      <c r="H21" s="155">
        <f>Intro!I40</f>
        <v>0</v>
      </c>
      <c r="I21" s="155">
        <f>Intro!J40</f>
        <v>0</v>
      </c>
      <c r="J21" s="156"/>
      <c r="K21" s="155">
        <f t="shared" si="0"/>
        <v>0</v>
      </c>
      <c r="L21" s="155">
        <f>Intro!L40</f>
        <v>0</v>
      </c>
      <c r="M21" s="155">
        <f>Intro!M40</f>
        <v>0</v>
      </c>
      <c r="N21" s="155">
        <f>Intro!N40</f>
        <v>0</v>
      </c>
      <c r="O21" s="155">
        <f>Intro!O40</f>
        <v>0</v>
      </c>
      <c r="P21" s="155">
        <f>Intro!P40</f>
        <v>0</v>
      </c>
      <c r="Q21" s="155">
        <f>Intro!Q40</f>
        <v>0</v>
      </c>
      <c r="R21" s="155">
        <f>Intro!S40</f>
        <v>0</v>
      </c>
      <c r="S21" s="155">
        <f>Intro!R40</f>
        <v>0</v>
      </c>
      <c r="T21" s="155">
        <f t="shared" si="1"/>
        <v>0</v>
      </c>
      <c r="U21" s="155">
        <f t="shared" si="2"/>
        <v>0</v>
      </c>
    </row>
    <row r="22" spans="1:25" s="46" customFormat="1" ht="35.25" customHeight="1">
      <c r="A22" s="153" t="s">
        <v>182</v>
      </c>
      <c r="B22" s="155">
        <f>Intro!B41</f>
        <v>0</v>
      </c>
      <c r="C22" s="155">
        <f>Intro!C41</f>
        <v>0</v>
      </c>
      <c r="D22" s="155">
        <f>Intro!D41</f>
        <v>0</v>
      </c>
      <c r="E22" s="155">
        <f>Intro!E41</f>
        <v>0</v>
      </c>
      <c r="F22" s="155">
        <f>Intro!G41</f>
        <v>0</v>
      </c>
      <c r="G22" s="155">
        <f>Intro!H41</f>
        <v>0</v>
      </c>
      <c r="H22" s="155">
        <f>Intro!I41</f>
        <v>0</v>
      </c>
      <c r="I22" s="155">
        <f>Intro!J41</f>
        <v>0</v>
      </c>
      <c r="J22" s="156"/>
      <c r="K22" s="155">
        <f t="shared" si="0"/>
        <v>0</v>
      </c>
      <c r="L22" s="155">
        <f>Intro!L41</f>
        <v>0</v>
      </c>
      <c r="M22" s="155">
        <f>Intro!M41</f>
        <v>0</v>
      </c>
      <c r="N22" s="155">
        <f>Intro!N41</f>
        <v>0</v>
      </c>
      <c r="O22" s="155">
        <f>Intro!O41</f>
        <v>0</v>
      </c>
      <c r="P22" s="155">
        <f>Intro!P41</f>
        <v>0</v>
      </c>
      <c r="Q22" s="155">
        <f>Intro!Q41</f>
        <v>0</v>
      </c>
      <c r="R22" s="155">
        <f>Intro!S41</f>
        <v>0</v>
      </c>
      <c r="S22" s="155">
        <f>Intro!R41</f>
        <v>0</v>
      </c>
      <c r="T22" s="155">
        <f t="shared" si="1"/>
        <v>0</v>
      </c>
      <c r="U22" s="155">
        <f t="shared" si="2"/>
        <v>0</v>
      </c>
    </row>
    <row r="23" spans="1:25" s="141" customFormat="1">
      <c r="A23" s="152" t="s">
        <v>137</v>
      </c>
      <c r="B23" s="155">
        <f>Intro!B42</f>
        <v>0</v>
      </c>
      <c r="C23" s="155">
        <f>Intro!C42</f>
        <v>0</v>
      </c>
      <c r="D23" s="155">
        <f>Intro!D42</f>
        <v>0</v>
      </c>
      <c r="E23" s="155">
        <f>Intro!E42</f>
        <v>0</v>
      </c>
      <c r="F23" s="155">
        <f>Intro!G42</f>
        <v>0</v>
      </c>
      <c r="G23" s="155">
        <f>Intro!H42</f>
        <v>0</v>
      </c>
      <c r="H23" s="155">
        <f>Intro!I42</f>
        <v>0</v>
      </c>
      <c r="I23" s="155">
        <f>Intro!J42</f>
        <v>0</v>
      </c>
      <c r="J23" s="157"/>
      <c r="K23" s="155">
        <f t="shared" si="0"/>
        <v>0</v>
      </c>
      <c r="L23" s="155">
        <f>Intro!L42</f>
        <v>0</v>
      </c>
      <c r="M23" s="155">
        <f>Intro!M42</f>
        <v>0</v>
      </c>
      <c r="N23" s="155">
        <f>Intro!N42</f>
        <v>0</v>
      </c>
      <c r="O23" s="155">
        <f>Intro!O42</f>
        <v>0</v>
      </c>
      <c r="P23" s="155">
        <f>Intro!P42</f>
        <v>0</v>
      </c>
      <c r="Q23" s="155">
        <f>Intro!Q42</f>
        <v>0</v>
      </c>
      <c r="R23" s="155">
        <f>Intro!S42</f>
        <v>0</v>
      </c>
      <c r="S23" s="155">
        <f>Intro!R42</f>
        <v>0</v>
      </c>
      <c r="T23" s="155">
        <f t="shared" si="1"/>
        <v>0</v>
      </c>
      <c r="U23" s="155">
        <f t="shared" si="2"/>
        <v>0</v>
      </c>
    </row>
    <row r="24" spans="1:25" s="46" customFormat="1" ht="21">
      <c r="A24" s="152" t="s">
        <v>138</v>
      </c>
      <c r="B24" s="155">
        <f>Intro!B43</f>
        <v>0</v>
      </c>
      <c r="C24" s="155">
        <f>Intro!C43</f>
        <v>0</v>
      </c>
      <c r="D24" s="155">
        <f>Intro!D43</f>
        <v>0</v>
      </c>
      <c r="E24" s="155">
        <f>Intro!E43</f>
        <v>0</v>
      </c>
      <c r="F24" s="155">
        <f>Intro!G43</f>
        <v>0</v>
      </c>
      <c r="G24" s="155">
        <f>Intro!H43</f>
        <v>0</v>
      </c>
      <c r="H24" s="155">
        <f>Intro!I43</f>
        <v>0</v>
      </c>
      <c r="I24" s="155">
        <f>Intro!J43</f>
        <v>0</v>
      </c>
      <c r="J24" s="156"/>
      <c r="K24" s="155">
        <f t="shared" si="0"/>
        <v>0</v>
      </c>
      <c r="L24" s="155">
        <f>Intro!L43</f>
        <v>0</v>
      </c>
      <c r="M24" s="155">
        <f>Intro!M43</f>
        <v>0</v>
      </c>
      <c r="N24" s="155">
        <f>Intro!N43</f>
        <v>0</v>
      </c>
      <c r="O24" s="155">
        <f>Intro!O43</f>
        <v>0</v>
      </c>
      <c r="P24" s="155">
        <f>Intro!P43</f>
        <v>0</v>
      </c>
      <c r="Q24" s="155">
        <f>Intro!Q43</f>
        <v>0</v>
      </c>
      <c r="R24" s="155">
        <f>Intro!S43</f>
        <v>0</v>
      </c>
      <c r="S24" s="155">
        <f>Intro!R43</f>
        <v>0</v>
      </c>
      <c r="T24" s="155">
        <f t="shared" si="1"/>
        <v>0</v>
      </c>
      <c r="U24" s="155">
        <f t="shared" si="2"/>
        <v>0</v>
      </c>
    </row>
    <row r="25" spans="1:25" s="46" customFormat="1">
      <c r="A25" s="152" t="s">
        <v>139</v>
      </c>
      <c r="B25" s="155">
        <f>Intro!B44</f>
        <v>0</v>
      </c>
      <c r="C25" s="155">
        <f>Intro!C44</f>
        <v>0</v>
      </c>
      <c r="D25" s="155">
        <f>Intro!D44</f>
        <v>0</v>
      </c>
      <c r="E25" s="155">
        <f>Intro!E44</f>
        <v>0</v>
      </c>
      <c r="F25" s="155">
        <f>Intro!G44</f>
        <v>0</v>
      </c>
      <c r="G25" s="155">
        <f>Intro!H44</f>
        <v>0</v>
      </c>
      <c r="H25" s="155">
        <f>Intro!I44</f>
        <v>0</v>
      </c>
      <c r="I25" s="155">
        <f>Intro!J44</f>
        <v>0</v>
      </c>
      <c r="J25" s="156"/>
      <c r="K25" s="155">
        <f t="shared" si="0"/>
        <v>0</v>
      </c>
      <c r="L25" s="155">
        <f>Intro!L44</f>
        <v>0</v>
      </c>
      <c r="M25" s="155">
        <f>Intro!M44</f>
        <v>0</v>
      </c>
      <c r="N25" s="155">
        <f>Intro!N44</f>
        <v>0</v>
      </c>
      <c r="O25" s="155">
        <f>Intro!O44</f>
        <v>0</v>
      </c>
      <c r="P25" s="155">
        <f>Intro!P44</f>
        <v>0</v>
      </c>
      <c r="Q25" s="155">
        <f>Intro!Q44</f>
        <v>0</v>
      </c>
      <c r="R25" s="155">
        <f>Intro!S44</f>
        <v>0</v>
      </c>
      <c r="S25" s="155">
        <f>Intro!R44</f>
        <v>0</v>
      </c>
      <c r="T25" s="155">
        <f t="shared" si="1"/>
        <v>0</v>
      </c>
      <c r="U25" s="155">
        <f t="shared" si="2"/>
        <v>0</v>
      </c>
    </row>
    <row r="26" spans="1:25" s="141" customFormat="1">
      <c r="A26" s="154" t="s">
        <v>124</v>
      </c>
      <c r="B26" s="158">
        <f>Intro!B45</f>
        <v>258000</v>
      </c>
      <c r="C26" s="158">
        <f>Intro!C45</f>
        <v>0</v>
      </c>
      <c r="D26" s="155">
        <f>Intro!D45</f>
        <v>0</v>
      </c>
      <c r="E26" s="158">
        <f>Intro!E45</f>
        <v>0</v>
      </c>
      <c r="F26" s="158">
        <f>Intro!G45</f>
        <v>0</v>
      </c>
      <c r="G26" s="158">
        <f>Intro!H45</f>
        <v>0</v>
      </c>
      <c r="H26" s="158">
        <f>Intro!I45</f>
        <v>0</v>
      </c>
      <c r="I26" s="158">
        <f>Intro!J45</f>
        <v>0</v>
      </c>
      <c r="J26" s="157">
        <f t="shared" ref="J26:K26" si="4">SUM(J8:J25)</f>
        <v>0</v>
      </c>
      <c r="K26" s="158">
        <f t="shared" si="4"/>
        <v>258000</v>
      </c>
      <c r="L26" s="158">
        <f>Intro!L45</f>
        <v>0</v>
      </c>
      <c r="M26" s="158">
        <f>Intro!M45</f>
        <v>0</v>
      </c>
      <c r="N26" s="158">
        <f>Intro!N45</f>
        <v>0</v>
      </c>
      <c r="O26" s="158">
        <f>Intro!O45</f>
        <v>0</v>
      </c>
      <c r="P26" s="158">
        <f>Intro!P45</f>
        <v>0</v>
      </c>
      <c r="Q26" s="158">
        <f>Intro!Q45</f>
        <v>0</v>
      </c>
      <c r="R26" s="158">
        <f>Intro!S45</f>
        <v>0</v>
      </c>
      <c r="S26" s="158">
        <f>Intro!R45</f>
        <v>0</v>
      </c>
      <c r="T26" s="158">
        <f t="shared" si="1"/>
        <v>0</v>
      </c>
      <c r="U26" s="158">
        <f t="shared" si="2"/>
        <v>258000</v>
      </c>
    </row>
    <row r="27" spans="1:25" s="46" customFormat="1"/>
  </sheetData>
  <sheetProtection selectLockedCells="1"/>
  <mergeCells count="8">
    <mergeCell ref="A5:E5"/>
    <mergeCell ref="F5:J5"/>
    <mergeCell ref="A1:Q1"/>
    <mergeCell ref="A2:Q2"/>
    <mergeCell ref="A3:E3"/>
    <mergeCell ref="F3:J3"/>
    <mergeCell ref="A4:E4"/>
    <mergeCell ref="F4:J4"/>
  </mergeCells>
  <pageMargins left="0.25" right="0.25" top="0.75" bottom="0.75" header="0.3" footer="0.3"/>
  <pageSetup paperSize="9" orientation="landscape" verticalDpi="300" r:id="rId1"/>
</worksheet>
</file>

<file path=xl/worksheets/sheet3.xml><?xml version="1.0" encoding="utf-8"?>
<worksheet xmlns="http://schemas.openxmlformats.org/spreadsheetml/2006/main" xmlns:r="http://schemas.openxmlformats.org/officeDocument/2006/relationships">
  <sheetPr codeName="Sheet3"/>
  <dimension ref="A1:K78"/>
  <sheetViews>
    <sheetView topLeftCell="A31" workbookViewId="0">
      <selection activeCell="J45" sqref="J45"/>
    </sheetView>
  </sheetViews>
  <sheetFormatPr defaultRowHeight="15"/>
  <sheetData>
    <row r="1" spans="1:11" s="107" customFormat="1" ht="18.95" customHeight="1">
      <c r="A1" s="271" t="s">
        <v>184</v>
      </c>
      <c r="B1" s="271"/>
      <c r="C1" s="271"/>
      <c r="D1" s="271"/>
      <c r="E1" s="271"/>
      <c r="F1" s="271"/>
      <c r="G1" s="271"/>
      <c r="H1" s="271"/>
      <c r="I1" s="271"/>
      <c r="J1" s="271"/>
      <c r="K1" s="271"/>
    </row>
    <row r="2" spans="1:11" s="107" customFormat="1" ht="18.95" customHeight="1">
      <c r="A2" s="272" t="s">
        <v>267</v>
      </c>
      <c r="B2" s="272"/>
      <c r="C2" s="272"/>
      <c r="D2" s="272"/>
      <c r="E2" s="272"/>
      <c r="F2" s="272"/>
      <c r="G2" s="272"/>
      <c r="H2" s="272"/>
      <c r="I2" s="272"/>
      <c r="J2" s="272"/>
      <c r="K2" s="272"/>
    </row>
    <row r="3" spans="1:11" s="107" customFormat="1" ht="18.95" customHeight="1">
      <c r="A3" s="108" t="s">
        <v>186</v>
      </c>
      <c r="B3" s="108"/>
      <c r="C3" s="108"/>
      <c r="D3" s="108"/>
      <c r="E3" s="108"/>
      <c r="F3" s="108"/>
      <c r="G3" s="108"/>
      <c r="H3" s="108"/>
      <c r="I3" s="108"/>
      <c r="J3" s="108"/>
    </row>
    <row r="4" spans="1:11" s="46" customFormat="1" ht="18" customHeight="1">
      <c r="A4" s="269" t="s">
        <v>187</v>
      </c>
      <c r="B4" s="269"/>
      <c r="C4" s="269"/>
      <c r="D4" s="269"/>
      <c r="E4" s="269" t="str">
        <f>Intro!L10</f>
        <v>JAGDISH KUMAR</v>
      </c>
      <c r="F4" s="269"/>
      <c r="G4" s="269"/>
      <c r="H4" s="269"/>
      <c r="I4" s="269"/>
      <c r="J4" s="269"/>
    </row>
    <row r="5" spans="1:11" s="46" customFormat="1" ht="18" customHeight="1">
      <c r="A5" s="269" t="s">
        <v>188</v>
      </c>
      <c r="B5" s="269"/>
      <c r="C5" s="269"/>
      <c r="D5" s="269"/>
      <c r="E5" s="269" t="str">
        <f>Intro!L11</f>
        <v>TGT SANSKRIT</v>
      </c>
      <c r="F5" s="269"/>
      <c r="G5" s="269"/>
      <c r="H5" s="269"/>
      <c r="I5" s="269"/>
      <c r="J5" s="269"/>
    </row>
    <row r="6" spans="1:11" s="46" customFormat="1" ht="18" customHeight="1">
      <c r="A6" s="269" t="s">
        <v>189</v>
      </c>
      <c r="B6" s="269"/>
      <c r="C6" s="269"/>
      <c r="D6" s="269"/>
      <c r="E6" s="269" t="str">
        <f>Intro!L14</f>
        <v>ABCDE1234P</v>
      </c>
      <c r="F6" s="269"/>
      <c r="G6" s="269"/>
      <c r="H6" s="269"/>
      <c r="I6" s="269"/>
      <c r="J6" s="269"/>
    </row>
    <row r="7" spans="1:11" s="46" customFormat="1" ht="18" customHeight="1">
      <c r="A7" s="269" t="s">
        <v>190</v>
      </c>
      <c r="B7" s="269"/>
      <c r="C7" s="269"/>
      <c r="D7" s="269"/>
      <c r="E7" s="269" t="str">
        <f>Intro!L13</f>
        <v>GHS KUKRANWALI</v>
      </c>
      <c r="F7" s="269"/>
      <c r="G7" s="269"/>
      <c r="H7" s="269"/>
      <c r="I7" s="269"/>
      <c r="J7" s="269"/>
    </row>
    <row r="8" spans="1:11" s="109" customFormat="1" ht="18" customHeight="1">
      <c r="G8" s="110" t="s">
        <v>191</v>
      </c>
      <c r="H8" s="110"/>
      <c r="I8" s="110"/>
      <c r="J8" s="110" t="s">
        <v>191</v>
      </c>
    </row>
    <row r="9" spans="1:11" s="107" customFormat="1" ht="18" customHeight="1">
      <c r="A9" s="111" t="s">
        <v>192</v>
      </c>
      <c r="B9" s="111" t="s">
        <v>193</v>
      </c>
      <c r="C9" s="112"/>
      <c r="D9" s="112"/>
      <c r="E9" s="112"/>
      <c r="F9" s="112"/>
      <c r="J9" s="113">
        <f>Statement!K26-Statement!H22</f>
        <v>258000</v>
      </c>
    </row>
    <row r="10" spans="1:11" s="107" customFormat="1" ht="18" customHeight="1">
      <c r="A10" s="112"/>
      <c r="B10" s="112" t="s">
        <v>194</v>
      </c>
      <c r="C10" s="112"/>
      <c r="D10" s="112"/>
      <c r="E10" s="112"/>
      <c r="F10" s="112"/>
    </row>
    <row r="11" spans="1:11" s="107" customFormat="1" ht="18" customHeight="1">
      <c r="A11" s="111" t="s">
        <v>195</v>
      </c>
      <c r="B11" s="111" t="s">
        <v>196</v>
      </c>
      <c r="C11" s="112"/>
      <c r="D11" s="112"/>
      <c r="E11" s="112"/>
      <c r="F11" s="112"/>
    </row>
    <row r="12" spans="1:11" s="107" customFormat="1" ht="18" customHeight="1">
      <c r="B12" s="108">
        <v>1</v>
      </c>
      <c r="C12" s="108" t="s">
        <v>140</v>
      </c>
      <c r="D12" s="108"/>
      <c r="E12" s="108"/>
      <c r="G12" s="114" t="e">
        <f>Intro!#REF!</f>
        <v>#REF!</v>
      </c>
    </row>
    <row r="13" spans="1:11" s="107" customFormat="1" ht="18" customHeight="1">
      <c r="B13" s="108">
        <v>2</v>
      </c>
      <c r="C13" s="108" t="s">
        <v>197</v>
      </c>
      <c r="D13" s="108"/>
      <c r="E13" s="108"/>
      <c r="G13" s="114" t="e">
        <f>Intro!#REF!</f>
        <v>#REF!</v>
      </c>
    </row>
    <row r="14" spans="1:11" s="107" customFormat="1" ht="18" customHeight="1">
      <c r="B14" s="108">
        <v>3</v>
      </c>
      <c r="C14" s="108" t="s">
        <v>141</v>
      </c>
      <c r="G14" s="114" t="e">
        <f>Intro!#REF!</f>
        <v>#REF!</v>
      </c>
    </row>
    <row r="15" spans="1:11" s="107" customFormat="1" ht="18" customHeight="1">
      <c r="B15" s="108">
        <v>4</v>
      </c>
      <c r="C15" s="108" t="s">
        <v>268</v>
      </c>
      <c r="G15" s="114">
        <f>Intro!B39*1200</f>
        <v>0</v>
      </c>
    </row>
    <row r="16" spans="1:11" s="107" customFormat="1" ht="18" customHeight="1">
      <c r="A16" s="112"/>
      <c r="F16" s="112" t="s">
        <v>8</v>
      </c>
      <c r="G16" s="114" t="e">
        <f>G12+G13+G14+G15</f>
        <v>#REF!</v>
      </c>
      <c r="J16" s="113" t="e">
        <f>G16</f>
        <v>#REF!</v>
      </c>
    </row>
    <row r="17" spans="1:10" s="107" customFormat="1" ht="18" customHeight="1">
      <c r="F17" s="112" t="s">
        <v>198</v>
      </c>
      <c r="J17" s="114" t="e">
        <f>J9-J16</f>
        <v>#REF!</v>
      </c>
    </row>
    <row r="18" spans="1:10" s="107" customFormat="1" ht="18" customHeight="1">
      <c r="A18" s="107" t="s">
        <v>199</v>
      </c>
      <c r="B18" s="111" t="s">
        <v>200</v>
      </c>
      <c r="J18" s="113" t="e">
        <f>Intro!#REF!</f>
        <v>#REF!</v>
      </c>
    </row>
    <row r="19" spans="1:10" s="107" customFormat="1" ht="18" customHeight="1">
      <c r="F19" s="115" t="s">
        <v>8</v>
      </c>
      <c r="J19" s="114" t="e">
        <f>J17+J18</f>
        <v>#REF!</v>
      </c>
    </row>
    <row r="20" spans="1:10" s="107" customFormat="1" ht="18" customHeight="1">
      <c r="A20" s="115" t="s">
        <v>201</v>
      </c>
      <c r="B20" s="111" t="s">
        <v>202</v>
      </c>
      <c r="C20" s="112"/>
      <c r="D20" s="112"/>
      <c r="E20" s="112"/>
      <c r="F20" s="112"/>
      <c r="G20" s="112"/>
      <c r="H20" s="112"/>
      <c r="J20" s="116"/>
    </row>
    <row r="21" spans="1:10" s="107" customFormat="1" ht="18" customHeight="1">
      <c r="B21" s="108" t="s">
        <v>142</v>
      </c>
      <c r="C21" s="108"/>
      <c r="D21" s="108"/>
      <c r="E21" s="108"/>
      <c r="F21" s="108"/>
      <c r="G21" s="108"/>
      <c r="H21" s="108"/>
      <c r="I21" s="108"/>
      <c r="J21" s="117" t="e">
        <f>Intro!#REF!</f>
        <v>#REF!</v>
      </c>
    </row>
    <row r="22" spans="1:10" s="107" customFormat="1" ht="18" customHeight="1">
      <c r="F22" s="115" t="s">
        <v>203</v>
      </c>
      <c r="J22" s="114" t="e">
        <f>(J19-J21)</f>
        <v>#REF!</v>
      </c>
    </row>
    <row r="23" spans="1:10" s="107" customFormat="1" ht="18" customHeight="1">
      <c r="A23" s="115" t="s">
        <v>204</v>
      </c>
      <c r="B23" s="111" t="s">
        <v>205</v>
      </c>
      <c r="J23" s="113">
        <f>Intro!L46</f>
        <v>0</v>
      </c>
    </row>
    <row r="24" spans="1:10" s="107" customFormat="1" ht="18.95" customHeight="1">
      <c r="A24" s="115" t="s">
        <v>206</v>
      </c>
      <c r="B24" s="111" t="s">
        <v>207</v>
      </c>
      <c r="C24" s="115"/>
      <c r="J24" s="114" t="e">
        <f>J22+J23</f>
        <v>#REF!</v>
      </c>
    </row>
    <row r="25" spans="1:10" s="107" customFormat="1" ht="18.95" customHeight="1">
      <c r="A25" s="115" t="s">
        <v>208</v>
      </c>
      <c r="B25" s="262" t="s">
        <v>209</v>
      </c>
      <c r="C25" s="262"/>
      <c r="D25" s="262"/>
      <c r="E25" s="262"/>
      <c r="F25" s="262"/>
      <c r="G25" s="262"/>
      <c r="H25" s="262"/>
      <c r="I25" s="262"/>
      <c r="J25" s="114">
        <f>Intro!L47</f>
        <v>0</v>
      </c>
    </row>
    <row r="26" spans="1:10" s="107" customFormat="1" ht="18.95" customHeight="1">
      <c r="A26" s="115" t="s">
        <v>210</v>
      </c>
      <c r="B26" s="262" t="s">
        <v>211</v>
      </c>
      <c r="C26" s="262"/>
      <c r="D26" s="262"/>
      <c r="E26" s="262"/>
      <c r="F26" s="262"/>
      <c r="G26" s="262"/>
      <c r="H26" s="262"/>
      <c r="I26" s="262"/>
      <c r="J26" s="114" t="e">
        <f>J24+J25</f>
        <v>#REF!</v>
      </c>
    </row>
    <row r="27" spans="1:10" s="107" customFormat="1" ht="18.95" customHeight="1">
      <c r="A27" s="115" t="s">
        <v>212</v>
      </c>
      <c r="B27" s="111" t="s">
        <v>145</v>
      </c>
    </row>
    <row r="28" spans="1:10" s="107" customFormat="1" ht="18.95" customHeight="1">
      <c r="B28" s="112" t="s">
        <v>213</v>
      </c>
      <c r="C28" s="112" t="s">
        <v>214</v>
      </c>
      <c r="I28" s="113" t="e">
        <f>Intro!#REF!</f>
        <v>#REF!</v>
      </c>
    </row>
    <row r="29" spans="1:10" s="107" customFormat="1" ht="18.95" customHeight="1">
      <c r="B29" s="112" t="s">
        <v>215</v>
      </c>
      <c r="C29" s="108" t="s">
        <v>216</v>
      </c>
      <c r="I29" s="113" t="e">
        <f>Intro!#REF!</f>
        <v>#REF!</v>
      </c>
    </row>
    <row r="30" spans="1:10" s="107" customFormat="1" ht="18.95" customHeight="1">
      <c r="B30" s="112" t="s">
        <v>146</v>
      </c>
      <c r="C30" s="112" t="s">
        <v>147</v>
      </c>
      <c r="I30" s="113">
        <f>Intro!L49</f>
        <v>0</v>
      </c>
    </row>
    <row r="31" spans="1:10" s="107" customFormat="1" ht="18.95" customHeight="1">
      <c r="B31" s="112" t="s">
        <v>148</v>
      </c>
      <c r="C31" s="108" t="s">
        <v>149</v>
      </c>
      <c r="I31" s="113">
        <f>Intro!L50</f>
        <v>0</v>
      </c>
    </row>
    <row r="32" spans="1:10" s="107" customFormat="1" ht="18.95" customHeight="1">
      <c r="B32" s="112" t="s">
        <v>150</v>
      </c>
      <c r="C32" s="112" t="s">
        <v>151</v>
      </c>
      <c r="I32" s="113">
        <f>Intro!L51</f>
        <v>0</v>
      </c>
    </row>
    <row r="33" spans="1:10" s="107" customFormat="1" ht="18.95" customHeight="1">
      <c r="B33" s="112" t="s">
        <v>152</v>
      </c>
      <c r="C33" s="112" t="s">
        <v>153</v>
      </c>
      <c r="I33" s="113">
        <f>Intro!L52</f>
        <v>0</v>
      </c>
    </row>
    <row r="34" spans="1:10" s="107" customFormat="1" ht="18.95" customHeight="1">
      <c r="B34" s="112" t="s">
        <v>154</v>
      </c>
      <c r="C34" s="112" t="s">
        <v>155</v>
      </c>
      <c r="I34" s="113">
        <f>Intro!L53</f>
        <v>0</v>
      </c>
    </row>
    <row r="35" spans="1:10" s="107" customFormat="1" ht="18.95" customHeight="1">
      <c r="B35" s="112" t="s">
        <v>156</v>
      </c>
      <c r="C35" s="112" t="s">
        <v>157</v>
      </c>
      <c r="I35" s="113">
        <f>Intro!L54</f>
        <v>0</v>
      </c>
    </row>
    <row r="36" spans="1:10" s="107" customFormat="1" ht="18.95" customHeight="1">
      <c r="B36" s="112" t="s">
        <v>158</v>
      </c>
      <c r="C36" s="112" t="s">
        <v>159</v>
      </c>
      <c r="I36" s="113">
        <f>Intro!L55</f>
        <v>0</v>
      </c>
    </row>
    <row r="37" spans="1:10" s="107" customFormat="1" ht="18.95" customHeight="1">
      <c r="B37" s="112" t="s">
        <v>160</v>
      </c>
      <c r="C37" s="112" t="s">
        <v>147</v>
      </c>
      <c r="I37" s="113">
        <f>Intro!L56</f>
        <v>0</v>
      </c>
    </row>
    <row r="38" spans="1:10" s="107" customFormat="1" ht="18.95" customHeight="1">
      <c r="B38" s="112" t="s">
        <v>161</v>
      </c>
      <c r="C38" s="112" t="s">
        <v>28</v>
      </c>
      <c r="I38" s="113">
        <f>Intro!L57</f>
        <v>0</v>
      </c>
    </row>
    <row r="39" spans="1:10" s="107" customFormat="1" ht="18.95" customHeight="1">
      <c r="B39" s="112"/>
      <c r="C39" s="112"/>
      <c r="D39" s="111" t="s">
        <v>217</v>
      </c>
      <c r="I39" s="114" t="e">
        <f>(I28+I29+I30+I31+I32+I33+I34+I35+I36+I37+I38)</f>
        <v>#REF!</v>
      </c>
      <c r="J39" s="114" t="e">
        <f>IF(I39&gt;150000,150000,I39)</f>
        <v>#REF!</v>
      </c>
    </row>
    <row r="40" spans="1:10" s="107" customFormat="1" ht="18.95" customHeight="1">
      <c r="B40" s="112" t="s">
        <v>218</v>
      </c>
      <c r="C40" s="108" t="s">
        <v>219</v>
      </c>
      <c r="G40" s="118"/>
      <c r="I40" s="113">
        <f>Intro!L58</f>
        <v>0</v>
      </c>
      <c r="J40" s="113">
        <f>IF(I40&gt;50000,25000,I40*50%)</f>
        <v>0</v>
      </c>
    </row>
    <row r="41" spans="1:10" s="107" customFormat="1" ht="18.95" customHeight="1">
      <c r="B41" s="112" t="s">
        <v>164</v>
      </c>
      <c r="C41" s="216" t="s">
        <v>165</v>
      </c>
      <c r="D41" s="216"/>
      <c r="E41" s="216"/>
      <c r="F41" s="216"/>
      <c r="G41" s="216"/>
      <c r="H41" s="216"/>
      <c r="I41" s="114">
        <f>Intro!L59</f>
        <v>0</v>
      </c>
      <c r="J41" s="114">
        <f>I41</f>
        <v>0</v>
      </c>
    </row>
    <row r="42" spans="1:10" s="107" customFormat="1" ht="18.95" customHeight="1">
      <c r="B42" s="112" t="s">
        <v>276</v>
      </c>
      <c r="C42" s="147" t="s">
        <v>275</v>
      </c>
      <c r="D42" s="147"/>
      <c r="E42" s="147"/>
      <c r="F42" s="147"/>
      <c r="G42" s="147"/>
      <c r="H42" s="147"/>
      <c r="I42" s="114">
        <f>Intro!L66</f>
        <v>0</v>
      </c>
      <c r="J42" s="114">
        <f>I42</f>
        <v>0</v>
      </c>
    </row>
    <row r="43" spans="1:10" s="107" customFormat="1" ht="18.95" customHeight="1">
      <c r="A43" s="115" t="s">
        <v>220</v>
      </c>
      <c r="B43" s="111" t="s">
        <v>221</v>
      </c>
    </row>
    <row r="44" spans="1:10" s="107" customFormat="1" ht="18.95" customHeight="1">
      <c r="A44" s="119"/>
      <c r="B44" s="120" t="s">
        <v>158</v>
      </c>
      <c r="C44" s="120" t="s">
        <v>279</v>
      </c>
      <c r="D44" s="120"/>
      <c r="E44" s="120"/>
      <c r="F44" s="120"/>
      <c r="G44" s="120"/>
      <c r="H44" s="120"/>
      <c r="I44" s="120">
        <f>Intro!L61</f>
        <v>0</v>
      </c>
      <c r="J44" s="121">
        <f>IF(I44&gt;25000,25000,I44)</f>
        <v>0</v>
      </c>
    </row>
    <row r="45" spans="1:10" s="107" customFormat="1" ht="18.95" customHeight="1">
      <c r="A45" s="119"/>
      <c r="B45" s="122" t="s">
        <v>167</v>
      </c>
      <c r="C45" s="122" t="s">
        <v>168</v>
      </c>
      <c r="D45" s="122"/>
      <c r="E45" s="122"/>
      <c r="F45" s="122"/>
      <c r="G45" s="122"/>
      <c r="H45" s="122"/>
      <c r="I45" s="122"/>
      <c r="J45" s="123">
        <f>Intro!L62</f>
        <v>0</v>
      </c>
    </row>
    <row r="46" spans="1:10" s="107" customFormat="1" ht="18.95" customHeight="1">
      <c r="A46" s="119"/>
      <c r="B46" s="120" t="s">
        <v>169</v>
      </c>
      <c r="C46" s="120" t="s">
        <v>222</v>
      </c>
      <c r="D46" s="120"/>
      <c r="E46" s="120"/>
      <c r="F46" s="120"/>
      <c r="G46" s="120"/>
      <c r="H46" s="120"/>
      <c r="I46" s="120"/>
      <c r="J46" s="123">
        <f>Intro!L63</f>
        <v>0</v>
      </c>
    </row>
    <row r="47" spans="1:10" s="107" customFormat="1" ht="18.95" customHeight="1">
      <c r="A47" s="119"/>
      <c r="B47" s="122" t="s">
        <v>171</v>
      </c>
      <c r="C47" s="122" t="s">
        <v>172</v>
      </c>
      <c r="D47" s="122"/>
      <c r="E47" s="122"/>
      <c r="F47" s="122"/>
      <c r="G47" s="122"/>
      <c r="H47" s="122"/>
      <c r="I47" s="122"/>
      <c r="J47" s="123">
        <f>Intro!L64</f>
        <v>0</v>
      </c>
    </row>
    <row r="48" spans="1:10" s="107" customFormat="1" ht="18.95" customHeight="1">
      <c r="A48" s="119"/>
      <c r="B48" s="122" t="s">
        <v>173</v>
      </c>
      <c r="C48" s="270" t="s">
        <v>174</v>
      </c>
      <c r="D48" s="270"/>
      <c r="E48" s="270"/>
      <c r="F48" s="270"/>
      <c r="G48" s="270"/>
      <c r="H48" s="270"/>
      <c r="I48" s="122"/>
      <c r="J48" s="123">
        <f>Intro!L65</f>
        <v>0</v>
      </c>
    </row>
    <row r="49" spans="1:10" s="107" customFormat="1" ht="18.95" customHeight="1">
      <c r="A49" s="119"/>
      <c r="B49" s="120" t="s">
        <v>223</v>
      </c>
      <c r="C49" s="120" t="s">
        <v>175</v>
      </c>
      <c r="D49" s="120"/>
      <c r="E49" s="120"/>
      <c r="F49" s="120"/>
      <c r="G49" s="120"/>
      <c r="H49" s="120"/>
      <c r="I49" s="120"/>
      <c r="J49" s="123">
        <f>Intro!L66</f>
        <v>0</v>
      </c>
    </row>
    <row r="50" spans="1:10" s="107" customFormat="1" ht="18.95" customHeight="1">
      <c r="A50" s="119"/>
      <c r="B50" s="119" t="s">
        <v>224</v>
      </c>
      <c r="C50" s="119"/>
      <c r="D50" s="119"/>
      <c r="E50" s="119"/>
      <c r="F50" s="119"/>
      <c r="G50" s="119"/>
      <c r="H50" s="119"/>
      <c r="I50" s="119"/>
      <c r="J50" s="122" t="e">
        <f>(J39+J40+J41+J44+J45+J46+J47+J48+J49)</f>
        <v>#REF!</v>
      </c>
    </row>
    <row r="51" spans="1:10" s="107" customFormat="1" ht="18.95" customHeight="1">
      <c r="A51" s="115" t="s">
        <v>225</v>
      </c>
      <c r="B51" s="124" t="s">
        <v>226</v>
      </c>
      <c r="C51" s="113"/>
      <c r="D51" s="113"/>
      <c r="E51" s="113"/>
      <c r="F51" s="113"/>
      <c r="G51" s="113"/>
      <c r="H51" s="113"/>
      <c r="I51" s="113" t="e">
        <f>J26-J50</f>
        <v>#REF!</v>
      </c>
      <c r="J51" s="113" t="e">
        <f>ROUNDUP(I51,-1)</f>
        <v>#REF!</v>
      </c>
    </row>
    <row r="52" spans="1:10" s="107" customFormat="1" ht="18.95" customHeight="1">
      <c r="A52" s="115" t="s">
        <v>227</v>
      </c>
      <c r="B52" s="263" t="s">
        <v>228</v>
      </c>
      <c r="C52" s="263"/>
      <c r="D52" s="263"/>
      <c r="E52" s="125" t="s">
        <v>229</v>
      </c>
      <c r="F52" s="264"/>
      <c r="G52" s="264"/>
      <c r="H52" s="264"/>
      <c r="I52" s="266" t="s">
        <v>230</v>
      </c>
      <c r="J52" s="266"/>
    </row>
    <row r="53" spans="1:10" s="107" customFormat="1" ht="18.95" customHeight="1">
      <c r="B53" s="263" t="s">
        <v>231</v>
      </c>
      <c r="C53" s="263"/>
      <c r="D53" s="263"/>
      <c r="E53" s="125" t="s">
        <v>232</v>
      </c>
      <c r="F53" s="264"/>
      <c r="G53" s="264"/>
      <c r="H53" s="264"/>
      <c r="I53" s="266" t="s">
        <v>232</v>
      </c>
      <c r="J53" s="266"/>
    </row>
    <row r="54" spans="1:10" s="107" customFormat="1" ht="18.95" customHeight="1">
      <c r="B54" s="263" t="s">
        <v>233</v>
      </c>
      <c r="C54" s="263"/>
      <c r="D54" s="263"/>
      <c r="E54" s="126">
        <v>0.1</v>
      </c>
      <c r="F54" s="264"/>
      <c r="G54" s="264"/>
      <c r="H54" s="264"/>
      <c r="I54" s="265" t="e">
        <f>IF(J51&gt;250000,IF(J51&lt;500000, (J51-250000)*0.1, 25000), IF(J51&gt;500000,25000,0))</f>
        <v>#REF!</v>
      </c>
      <c r="J54" s="265"/>
    </row>
    <row r="55" spans="1:10" s="107" customFormat="1" ht="18.95" customHeight="1">
      <c r="B55" s="263" t="s">
        <v>234</v>
      </c>
      <c r="C55" s="263"/>
      <c r="D55" s="263"/>
      <c r="E55" s="126">
        <v>0.2</v>
      </c>
      <c r="F55" s="264"/>
      <c r="G55" s="264"/>
      <c r="H55" s="264"/>
      <c r="I55" s="266" t="e">
        <f>IF(J51&gt;500000,IF(J51&lt;1000000, (J51-500000)*0.2, 100000), IF(J51&gt;1000000, 100000,0))</f>
        <v>#REF!</v>
      </c>
      <c r="J55" s="266"/>
    </row>
    <row r="56" spans="1:10" s="107" customFormat="1" ht="18.95" customHeight="1">
      <c r="B56" s="263" t="s">
        <v>235</v>
      </c>
      <c r="C56" s="263"/>
      <c r="D56" s="263"/>
      <c r="E56" s="126">
        <v>0.3</v>
      </c>
      <c r="F56" s="264"/>
      <c r="G56" s="264"/>
      <c r="H56" s="264"/>
      <c r="I56" s="266" t="e">
        <f>IF(0&lt;J51-1000000,(J51-1000000)*0.3,0)</f>
        <v>#REF!</v>
      </c>
      <c r="J56" s="266"/>
    </row>
    <row r="57" spans="1:10" s="107" customFormat="1" ht="18.95" customHeight="1">
      <c r="A57" s="109" t="s">
        <v>236</v>
      </c>
      <c r="B57" s="111" t="s">
        <v>237</v>
      </c>
      <c r="F57" s="111"/>
      <c r="H57" s="127" t="s">
        <v>8</v>
      </c>
      <c r="I57" s="267" t="e">
        <f>I54+I55+I56</f>
        <v>#REF!</v>
      </c>
      <c r="J57" s="268"/>
    </row>
    <row r="58" spans="1:10" s="109" customFormat="1" ht="18.95" customHeight="1">
      <c r="A58" s="109" t="s">
        <v>238</v>
      </c>
      <c r="B58" s="111" t="s">
        <v>239</v>
      </c>
      <c r="I58" s="128"/>
      <c r="J58" s="129" t="e">
        <f>IF(J51&gt;500000,0,IF(I57&gt;5000,5000,I57))</f>
        <v>#REF!</v>
      </c>
    </row>
    <row r="59" spans="1:10" s="109" customFormat="1" ht="18.95" customHeight="1">
      <c r="A59" s="109" t="s">
        <v>240</v>
      </c>
      <c r="B59" s="111" t="s">
        <v>241</v>
      </c>
      <c r="I59" s="128"/>
      <c r="J59" s="130" t="e">
        <f>IF(I57&lt;J58,0,I57-J58)</f>
        <v>#REF!</v>
      </c>
    </row>
    <row r="60" spans="1:10" s="109" customFormat="1" ht="18.95" customHeight="1">
      <c r="B60" s="262" t="s">
        <v>242</v>
      </c>
      <c r="C60" s="262"/>
      <c r="D60" s="262"/>
      <c r="E60" s="262"/>
      <c r="F60" s="262"/>
      <c r="G60" s="262"/>
      <c r="H60" s="262"/>
      <c r="I60" s="262"/>
      <c r="J60" s="130">
        <f>ROUND(J25*0.1,0)</f>
        <v>0</v>
      </c>
    </row>
    <row r="61" spans="1:10" s="109" customFormat="1" ht="18.95" customHeight="1">
      <c r="B61" s="262" t="s">
        <v>243</v>
      </c>
      <c r="C61" s="262"/>
      <c r="D61" s="262"/>
      <c r="E61" s="262"/>
      <c r="F61" s="262"/>
      <c r="G61" s="262"/>
      <c r="H61" s="262"/>
      <c r="I61" s="262"/>
      <c r="J61" s="130" t="e">
        <f>J59-J60</f>
        <v>#REF!</v>
      </c>
    </row>
    <row r="62" spans="1:10" s="107" customFormat="1" ht="18.95" customHeight="1">
      <c r="A62" s="115" t="s">
        <v>244</v>
      </c>
      <c r="B62" s="111" t="s">
        <v>245</v>
      </c>
      <c r="J62" s="131" t="e">
        <f>J61*3/100</f>
        <v>#REF!</v>
      </c>
    </row>
    <row r="63" spans="1:10" s="107" customFormat="1" ht="18.95" customHeight="1">
      <c r="A63" s="115" t="s">
        <v>246</v>
      </c>
      <c r="B63" s="111" t="s">
        <v>247</v>
      </c>
      <c r="J63" s="132" t="e">
        <f>J61+J62</f>
        <v>#REF!</v>
      </c>
    </row>
    <row r="64" spans="1:10" s="109" customFormat="1" ht="18.95" customHeight="1">
      <c r="A64" s="109" t="s">
        <v>248</v>
      </c>
      <c r="B64" s="111" t="s">
        <v>249</v>
      </c>
      <c r="I64" s="128"/>
      <c r="J64" s="129" t="e">
        <f>Intro!#REF!</f>
        <v>#REF!</v>
      </c>
    </row>
    <row r="65" spans="1:10" s="109" customFormat="1" ht="18.95" customHeight="1">
      <c r="A65" s="109" t="s">
        <v>250</v>
      </c>
      <c r="B65" s="111" t="s">
        <v>251</v>
      </c>
      <c r="I65" s="128"/>
      <c r="J65" s="133" t="e">
        <f>IF(J63-J64&lt;0,0,J63-J64)</f>
        <v>#REF!</v>
      </c>
    </row>
    <row r="66" spans="1:10" s="107" customFormat="1" ht="18.95" customHeight="1">
      <c r="A66" s="115" t="s">
        <v>252</v>
      </c>
      <c r="B66" s="111" t="s">
        <v>253</v>
      </c>
      <c r="J66" s="113">
        <f>Intro!S45</f>
        <v>0</v>
      </c>
    </row>
    <row r="67" spans="1:10" s="107" customFormat="1" ht="18.95" customHeight="1">
      <c r="A67" s="115" t="s">
        <v>254</v>
      </c>
      <c r="B67" s="111" t="s">
        <v>255</v>
      </c>
      <c r="J67" s="132" t="e">
        <f>IF(J66&gt;J63,0,J63-J66)</f>
        <v>#REF!</v>
      </c>
    </row>
    <row r="68" spans="1:10" s="107" customFormat="1" ht="18.95" customHeight="1">
      <c r="A68" s="115" t="s">
        <v>256</v>
      </c>
      <c r="B68" s="111" t="s">
        <v>257</v>
      </c>
      <c r="J68" s="134" t="e">
        <f>IF(J66&lt;J63,0,J66-J63)</f>
        <v>#REF!</v>
      </c>
    </row>
    <row r="69" spans="1:10" s="107" customFormat="1" ht="18.95" customHeight="1">
      <c r="F69" s="115" t="s">
        <v>258</v>
      </c>
    </row>
    <row r="70" spans="1:10" s="107" customFormat="1" ht="18.95" customHeight="1">
      <c r="A70" s="258" t="s">
        <v>259</v>
      </c>
      <c r="B70" s="258"/>
      <c r="C70" s="258"/>
      <c r="D70" s="258"/>
      <c r="E70" s="258"/>
      <c r="F70" s="258"/>
      <c r="G70" s="258"/>
      <c r="H70" s="258"/>
      <c r="I70" s="258"/>
      <c r="J70" s="258"/>
    </row>
    <row r="71" spans="1:10" s="107" customFormat="1" ht="18.95" customHeight="1">
      <c r="A71" s="259" t="s">
        <v>277</v>
      </c>
      <c r="B71" s="259"/>
      <c r="C71" s="259"/>
      <c r="D71" s="259"/>
      <c r="E71" s="259"/>
      <c r="F71" s="259"/>
      <c r="G71" s="259"/>
      <c r="H71" s="259"/>
      <c r="I71" s="259"/>
      <c r="J71" s="259"/>
    </row>
    <row r="72" spans="1:10" s="107" customFormat="1" ht="18.95" customHeight="1">
      <c r="A72" s="111"/>
    </row>
    <row r="73" spans="1:10" s="107" customFormat="1" ht="18.95" customHeight="1">
      <c r="A73" s="112" t="s">
        <v>260</v>
      </c>
      <c r="B73" s="135"/>
      <c r="C73" s="135"/>
    </row>
    <row r="74" spans="1:10" s="107" customFormat="1" ht="18.95" customHeight="1">
      <c r="A74" s="112" t="s">
        <v>261</v>
      </c>
      <c r="D74" s="260" t="s">
        <v>262</v>
      </c>
      <c r="E74" s="260"/>
      <c r="F74" s="107" t="s">
        <v>263</v>
      </c>
      <c r="I74" s="260" t="s">
        <v>262</v>
      </c>
      <c r="J74" s="260"/>
    </row>
    <row r="75" spans="1:10" s="107" customFormat="1" ht="18.95" customHeight="1">
      <c r="D75" s="261" t="s">
        <v>264</v>
      </c>
      <c r="E75" s="261"/>
      <c r="F75" s="112" t="s">
        <v>265</v>
      </c>
      <c r="I75" s="261" t="s">
        <v>266</v>
      </c>
      <c r="J75" s="261"/>
    </row>
    <row r="76" spans="1:10" s="107" customFormat="1" ht="18.95" customHeight="1"/>
    <row r="77" spans="1:10" s="105" customFormat="1" ht="18.95" customHeight="1">
      <c r="A77" s="104" t="s">
        <v>183</v>
      </c>
      <c r="B77" s="104"/>
      <c r="C77" s="104"/>
      <c r="D77" s="104"/>
      <c r="E77" s="104"/>
      <c r="F77" s="104"/>
      <c r="G77" s="104"/>
      <c r="H77" s="104"/>
    </row>
    <row r="78" spans="1:10" s="106" customFormat="1" ht="12.75">
      <c r="A78" s="136" t="s">
        <v>44</v>
      </c>
      <c r="B78" s="136"/>
      <c r="C78" s="136"/>
      <c r="D78" s="136"/>
      <c r="E78" s="136"/>
      <c r="F78" s="136"/>
      <c r="G78" s="136"/>
      <c r="H78" s="136"/>
    </row>
  </sheetData>
  <sheetProtection password="C4BE" sheet="1" objects="1" scenarios="1" selectLockedCells="1"/>
  <mergeCells count="38">
    <mergeCell ref="A1:K1"/>
    <mergeCell ref="A2:K2"/>
    <mergeCell ref="A4:D4"/>
    <mergeCell ref="E4:J4"/>
    <mergeCell ref="A5:D5"/>
    <mergeCell ref="E5:J5"/>
    <mergeCell ref="B53:D53"/>
    <mergeCell ref="F53:H53"/>
    <mergeCell ref="I53:J53"/>
    <mergeCell ref="A6:D6"/>
    <mergeCell ref="E6:J6"/>
    <mergeCell ref="A7:D7"/>
    <mergeCell ref="E7:J7"/>
    <mergeCell ref="B25:I25"/>
    <mergeCell ref="B26:I26"/>
    <mergeCell ref="C41:H41"/>
    <mergeCell ref="C48:H48"/>
    <mergeCell ref="B52:D52"/>
    <mergeCell ref="F52:H52"/>
    <mergeCell ref="I52:J52"/>
    <mergeCell ref="B61:I61"/>
    <mergeCell ref="B54:D54"/>
    <mergeCell ref="F54:H54"/>
    <mergeCell ref="I54:J54"/>
    <mergeCell ref="B55:D55"/>
    <mergeCell ref="F55:H55"/>
    <mergeCell ref="I55:J55"/>
    <mergeCell ref="B56:D56"/>
    <mergeCell ref="F56:H56"/>
    <mergeCell ref="I56:J56"/>
    <mergeCell ref="I57:J57"/>
    <mergeCell ref="B60:I60"/>
    <mergeCell ref="A70:J70"/>
    <mergeCell ref="A71:J71"/>
    <mergeCell ref="D74:E74"/>
    <mergeCell ref="I74:J74"/>
    <mergeCell ref="D75:E75"/>
    <mergeCell ref="I75:J75"/>
  </mergeCells>
  <pageMargins left="0.25" right="0.25"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sheetPr codeName="Sheet4"/>
  <dimension ref="A1:K76"/>
  <sheetViews>
    <sheetView workbookViewId="0">
      <selection activeCell="F83" sqref="F83"/>
    </sheetView>
  </sheetViews>
  <sheetFormatPr defaultRowHeight="15"/>
  <sheetData>
    <row r="1" spans="1:11" s="107" customFormat="1" ht="18.95" customHeight="1">
      <c r="A1" s="271" t="s">
        <v>184</v>
      </c>
      <c r="B1" s="271"/>
      <c r="C1" s="271"/>
      <c r="D1" s="271"/>
      <c r="E1" s="271"/>
      <c r="F1" s="271"/>
      <c r="G1" s="271"/>
      <c r="H1" s="271"/>
      <c r="I1" s="271"/>
      <c r="J1" s="271"/>
      <c r="K1" s="271"/>
    </row>
    <row r="2" spans="1:11" s="107" customFormat="1" ht="18.95" customHeight="1">
      <c r="A2" s="272" t="s">
        <v>185</v>
      </c>
      <c r="B2" s="272"/>
      <c r="C2" s="272"/>
      <c r="D2" s="272"/>
      <c r="E2" s="272"/>
      <c r="F2" s="272"/>
      <c r="G2" s="272"/>
      <c r="H2" s="272"/>
      <c r="I2" s="272"/>
      <c r="J2" s="272"/>
      <c r="K2" s="272"/>
    </row>
    <row r="3" spans="1:11" s="107" customFormat="1" ht="18.95" customHeight="1">
      <c r="A3" s="108" t="s">
        <v>186</v>
      </c>
      <c r="B3" s="108"/>
      <c r="C3" s="108"/>
      <c r="D3" s="108"/>
      <c r="E3" s="108"/>
      <c r="F3" s="108"/>
      <c r="G3" s="108"/>
      <c r="H3" s="108"/>
      <c r="I3" s="108"/>
      <c r="J3" s="108"/>
    </row>
    <row r="4" spans="1:11" s="46" customFormat="1" ht="18" customHeight="1">
      <c r="A4" s="269" t="s">
        <v>187</v>
      </c>
      <c r="B4" s="269"/>
      <c r="C4" s="269"/>
      <c r="D4" s="269"/>
      <c r="E4" s="269" t="str">
        <f>Intro!L10</f>
        <v>JAGDISH KUMAR</v>
      </c>
      <c r="F4" s="269"/>
      <c r="G4" s="269"/>
      <c r="H4" s="269"/>
      <c r="I4" s="269"/>
      <c r="J4" s="269"/>
    </row>
    <row r="5" spans="1:11" s="46" customFormat="1" ht="18" customHeight="1">
      <c r="A5" s="269" t="s">
        <v>188</v>
      </c>
      <c r="B5" s="269"/>
      <c r="C5" s="269"/>
      <c r="D5" s="269"/>
      <c r="E5" s="269" t="str">
        <f>Intro!L11</f>
        <v>TGT SANSKRIT</v>
      </c>
      <c r="F5" s="269"/>
      <c r="G5" s="269"/>
      <c r="H5" s="269"/>
      <c r="I5" s="269"/>
      <c r="J5" s="269"/>
    </row>
    <row r="6" spans="1:11" s="46" customFormat="1" ht="18" customHeight="1">
      <c r="A6" s="269" t="s">
        <v>189</v>
      </c>
      <c r="B6" s="269"/>
      <c r="C6" s="269"/>
      <c r="D6" s="269"/>
      <c r="E6" s="269" t="str">
        <f>Intro!L14</f>
        <v>ABCDE1234P</v>
      </c>
      <c r="F6" s="269"/>
      <c r="G6" s="269"/>
      <c r="H6" s="269"/>
      <c r="I6" s="269"/>
      <c r="J6" s="269"/>
    </row>
    <row r="7" spans="1:11" s="46" customFormat="1" ht="18" customHeight="1">
      <c r="A7" s="269" t="s">
        <v>190</v>
      </c>
      <c r="B7" s="269"/>
      <c r="C7" s="269"/>
      <c r="D7" s="269"/>
      <c r="E7" s="269" t="str">
        <f>Intro!L13</f>
        <v>GHS KUKRANWALI</v>
      </c>
      <c r="F7" s="269"/>
      <c r="G7" s="269"/>
      <c r="H7" s="269"/>
      <c r="I7" s="269"/>
      <c r="J7" s="269"/>
    </row>
    <row r="8" spans="1:11" s="109" customFormat="1" ht="18" customHeight="1">
      <c r="G8" s="110" t="s">
        <v>191</v>
      </c>
      <c r="H8" s="110"/>
      <c r="I8" s="110"/>
      <c r="J8" s="110" t="s">
        <v>191</v>
      </c>
    </row>
    <row r="9" spans="1:11" s="107" customFormat="1" ht="18" customHeight="1">
      <c r="A9" s="111" t="s">
        <v>192</v>
      </c>
      <c r="B9" s="111" t="s">
        <v>193</v>
      </c>
      <c r="C9" s="112"/>
      <c r="D9" s="112"/>
      <c r="E9" s="112"/>
      <c r="F9" s="112"/>
      <c r="J9" s="113">
        <f>Statement!K26</f>
        <v>258000</v>
      </c>
    </row>
    <row r="10" spans="1:11" s="107" customFormat="1" ht="18" customHeight="1">
      <c r="A10" s="112"/>
      <c r="B10" s="112" t="s">
        <v>194</v>
      </c>
      <c r="C10" s="112"/>
      <c r="D10" s="112"/>
      <c r="E10" s="112"/>
      <c r="F10" s="112"/>
    </row>
    <row r="11" spans="1:11" s="107" customFormat="1" ht="18" customHeight="1">
      <c r="A11" s="111" t="s">
        <v>195</v>
      </c>
      <c r="B11" s="111" t="s">
        <v>196</v>
      </c>
      <c r="C11" s="112"/>
      <c r="D11" s="112"/>
      <c r="E11" s="112"/>
      <c r="F11" s="112"/>
    </row>
    <row r="12" spans="1:11" s="107" customFormat="1" ht="18" customHeight="1">
      <c r="B12" s="108">
        <v>1</v>
      </c>
      <c r="C12" s="108" t="s">
        <v>140</v>
      </c>
      <c r="D12" s="108"/>
      <c r="E12" s="108"/>
      <c r="G12" s="114">
        <v>0</v>
      </c>
    </row>
    <row r="13" spans="1:11" s="107" customFormat="1" ht="18" customHeight="1">
      <c r="B13" s="108">
        <v>2</v>
      </c>
      <c r="C13" s="108" t="s">
        <v>197</v>
      </c>
      <c r="D13" s="108"/>
      <c r="E13" s="108"/>
      <c r="G13" s="114">
        <v>0</v>
      </c>
    </row>
    <row r="14" spans="1:11" s="107" customFormat="1" ht="18" customHeight="1">
      <c r="B14" s="108">
        <v>3</v>
      </c>
      <c r="C14" s="108" t="s">
        <v>141</v>
      </c>
      <c r="G14" s="114">
        <v>0</v>
      </c>
    </row>
    <row r="15" spans="1:11" s="107" customFormat="1" ht="18" customHeight="1">
      <c r="B15" s="108">
        <v>4</v>
      </c>
      <c r="C15" s="108" t="s">
        <v>268</v>
      </c>
      <c r="G15" s="114">
        <f>Intro!B39*1200</f>
        <v>0</v>
      </c>
    </row>
    <row r="16" spans="1:11" s="107" customFormat="1" ht="18" customHeight="1">
      <c r="A16" s="112"/>
      <c r="F16" s="112" t="s">
        <v>8</v>
      </c>
      <c r="G16" s="114">
        <f>G12+G13+G14+G15</f>
        <v>0</v>
      </c>
      <c r="J16" s="113">
        <f>G16</f>
        <v>0</v>
      </c>
    </row>
    <row r="17" spans="1:10" s="107" customFormat="1" ht="18" customHeight="1">
      <c r="F17" s="112" t="s">
        <v>198</v>
      </c>
      <c r="J17" s="114">
        <f>J9-J16</f>
        <v>258000</v>
      </c>
    </row>
    <row r="18" spans="1:10" s="107" customFormat="1" ht="18" customHeight="1">
      <c r="A18" s="107" t="s">
        <v>199</v>
      </c>
      <c r="B18" s="111" t="s">
        <v>200</v>
      </c>
      <c r="J18" s="113">
        <v>0</v>
      </c>
    </row>
    <row r="19" spans="1:10" s="107" customFormat="1" ht="18" customHeight="1">
      <c r="F19" s="115" t="s">
        <v>8</v>
      </c>
      <c r="J19" s="114">
        <f>J17+J18</f>
        <v>258000</v>
      </c>
    </row>
    <row r="20" spans="1:10" s="107" customFormat="1" ht="18" customHeight="1">
      <c r="A20" s="115" t="s">
        <v>201</v>
      </c>
      <c r="B20" s="111" t="s">
        <v>202</v>
      </c>
      <c r="C20" s="112"/>
      <c r="D20" s="112"/>
      <c r="E20" s="112"/>
      <c r="F20" s="112"/>
      <c r="G20" s="112"/>
      <c r="H20" s="112"/>
      <c r="J20" s="116">
        <v>0</v>
      </c>
    </row>
    <row r="21" spans="1:10" s="107" customFormat="1" ht="18" customHeight="1">
      <c r="B21" s="108" t="s">
        <v>142</v>
      </c>
      <c r="C21" s="108"/>
      <c r="D21" s="108"/>
      <c r="E21" s="108"/>
      <c r="F21" s="108"/>
      <c r="G21" s="108"/>
      <c r="H21" s="108"/>
      <c r="I21" s="108"/>
      <c r="J21" s="117">
        <v>0</v>
      </c>
    </row>
    <row r="22" spans="1:10" s="107" customFormat="1" ht="18" customHeight="1">
      <c r="F22" s="115" t="s">
        <v>203</v>
      </c>
      <c r="J22" s="114">
        <f>(J19-J21)</f>
        <v>258000</v>
      </c>
    </row>
    <row r="23" spans="1:10" s="107" customFormat="1" ht="18" customHeight="1">
      <c r="A23" s="115" t="s">
        <v>204</v>
      </c>
      <c r="B23" s="111" t="s">
        <v>205</v>
      </c>
      <c r="J23" s="113">
        <f>Intro!L46</f>
        <v>0</v>
      </c>
    </row>
    <row r="24" spans="1:10" s="107" customFormat="1" ht="18.95" customHeight="1">
      <c r="A24" s="115" t="s">
        <v>206</v>
      </c>
      <c r="B24" s="111" t="s">
        <v>207</v>
      </c>
      <c r="C24" s="115"/>
      <c r="J24" s="114">
        <f>J22+J23</f>
        <v>258000</v>
      </c>
    </row>
    <row r="25" spans="1:10" s="107" customFormat="1" ht="18.95" customHeight="1">
      <c r="A25" s="115" t="s">
        <v>208</v>
      </c>
      <c r="B25" s="262" t="s">
        <v>209</v>
      </c>
      <c r="C25" s="262"/>
      <c r="D25" s="262"/>
      <c r="E25" s="262"/>
      <c r="F25" s="262"/>
      <c r="G25" s="262"/>
      <c r="H25" s="262"/>
      <c r="I25" s="262"/>
      <c r="J25" s="114">
        <f>Intro!L47</f>
        <v>0</v>
      </c>
    </row>
    <row r="26" spans="1:10" s="107" customFormat="1" ht="18.95" customHeight="1">
      <c r="A26" s="115" t="s">
        <v>210</v>
      </c>
      <c r="B26" s="262" t="s">
        <v>211</v>
      </c>
      <c r="C26" s="262"/>
      <c r="D26" s="262"/>
      <c r="E26" s="262"/>
      <c r="F26" s="262"/>
      <c r="G26" s="262"/>
      <c r="H26" s="262"/>
      <c r="I26" s="262"/>
      <c r="J26" s="114">
        <f>J24+J25</f>
        <v>258000</v>
      </c>
    </row>
    <row r="27" spans="1:10" s="107" customFormat="1" ht="18.95" customHeight="1">
      <c r="A27" s="115" t="s">
        <v>212</v>
      </c>
      <c r="B27" s="111" t="s">
        <v>145</v>
      </c>
    </row>
    <row r="28" spans="1:10" s="107" customFormat="1" ht="18.95" customHeight="1">
      <c r="B28" s="112" t="s">
        <v>213</v>
      </c>
      <c r="C28" s="112" t="s">
        <v>214</v>
      </c>
      <c r="I28" s="113">
        <v>0</v>
      </c>
    </row>
    <row r="29" spans="1:10" s="107" customFormat="1" ht="18.95" customHeight="1">
      <c r="B29" s="112" t="s">
        <v>215</v>
      </c>
      <c r="C29" s="108" t="s">
        <v>216</v>
      </c>
      <c r="I29" s="113">
        <v>0</v>
      </c>
    </row>
    <row r="30" spans="1:10" s="107" customFormat="1" ht="18.95" customHeight="1">
      <c r="B30" s="112" t="s">
        <v>146</v>
      </c>
      <c r="C30" s="112" t="s">
        <v>147</v>
      </c>
      <c r="I30" s="113">
        <f>Intro!L49</f>
        <v>0</v>
      </c>
    </row>
    <row r="31" spans="1:10" s="107" customFormat="1" ht="18.95" customHeight="1">
      <c r="B31" s="112" t="s">
        <v>148</v>
      </c>
      <c r="C31" s="108" t="s">
        <v>149</v>
      </c>
      <c r="I31" s="113">
        <f>Intro!L50</f>
        <v>0</v>
      </c>
    </row>
    <row r="32" spans="1:10" s="107" customFormat="1" ht="18.95" customHeight="1">
      <c r="B32" s="112" t="s">
        <v>150</v>
      </c>
      <c r="C32" s="112" t="s">
        <v>151</v>
      </c>
      <c r="I32" s="113">
        <f>Intro!L51</f>
        <v>0</v>
      </c>
    </row>
    <row r="33" spans="1:10" s="107" customFormat="1" ht="18.95" customHeight="1">
      <c r="B33" s="112" t="s">
        <v>152</v>
      </c>
      <c r="C33" s="112" t="s">
        <v>153</v>
      </c>
      <c r="I33" s="113">
        <f>Intro!L52</f>
        <v>0</v>
      </c>
    </row>
    <row r="34" spans="1:10" s="107" customFormat="1" ht="18.95" customHeight="1">
      <c r="B34" s="112" t="s">
        <v>154</v>
      </c>
      <c r="C34" s="112" t="s">
        <v>155</v>
      </c>
      <c r="I34" s="113">
        <f>Intro!L53</f>
        <v>0</v>
      </c>
    </row>
    <row r="35" spans="1:10" s="107" customFormat="1" ht="18.95" customHeight="1">
      <c r="B35" s="112" t="s">
        <v>156</v>
      </c>
      <c r="C35" s="112" t="s">
        <v>157</v>
      </c>
      <c r="I35" s="113">
        <f>Intro!L54</f>
        <v>0</v>
      </c>
    </row>
    <row r="36" spans="1:10" s="107" customFormat="1" ht="18.95" customHeight="1">
      <c r="B36" s="112" t="s">
        <v>158</v>
      </c>
      <c r="C36" s="112" t="s">
        <v>159</v>
      </c>
      <c r="I36" s="113">
        <f>Intro!L55</f>
        <v>0</v>
      </c>
    </row>
    <row r="37" spans="1:10" s="107" customFormat="1" ht="18.95" customHeight="1">
      <c r="B37" s="112" t="s">
        <v>160</v>
      </c>
      <c r="C37" s="112" t="s">
        <v>147</v>
      </c>
      <c r="I37" s="113">
        <f>Intro!L56</f>
        <v>0</v>
      </c>
    </row>
    <row r="38" spans="1:10" s="107" customFormat="1" ht="18.95" customHeight="1">
      <c r="B38" s="112" t="s">
        <v>161</v>
      </c>
      <c r="C38" s="112" t="s">
        <v>28</v>
      </c>
      <c r="I38" s="113">
        <f>Intro!L57</f>
        <v>0</v>
      </c>
    </row>
    <row r="39" spans="1:10" s="107" customFormat="1" ht="18.95" customHeight="1">
      <c r="B39" s="112"/>
      <c r="C39" s="112"/>
      <c r="D39" s="111" t="s">
        <v>217</v>
      </c>
      <c r="I39" s="114">
        <f>(I28+I29+I30+I31+I32+I33+I34+I35+I36+I37+I38)</f>
        <v>0</v>
      </c>
      <c r="J39" s="114">
        <f>IF(I39&gt;150000,150000,I39)</f>
        <v>0</v>
      </c>
    </row>
    <row r="40" spans="1:10" s="107" customFormat="1" ht="18.95" customHeight="1">
      <c r="B40" s="112" t="s">
        <v>218</v>
      </c>
      <c r="C40" s="108" t="s">
        <v>219</v>
      </c>
      <c r="G40" s="118"/>
      <c r="I40" s="113">
        <f>Intro!L58</f>
        <v>0</v>
      </c>
      <c r="J40" s="113">
        <f>IF(I40&gt;50000,25000,I40*50%)</f>
        <v>0</v>
      </c>
    </row>
    <row r="41" spans="1:10" s="107" customFormat="1" ht="18.95" customHeight="1">
      <c r="B41" s="112" t="s">
        <v>164</v>
      </c>
      <c r="C41" s="216" t="s">
        <v>165</v>
      </c>
      <c r="D41" s="216"/>
      <c r="E41" s="216"/>
      <c r="F41" s="216"/>
      <c r="G41" s="216"/>
      <c r="H41" s="216"/>
      <c r="I41" s="114">
        <f>Intro!L59</f>
        <v>0</v>
      </c>
      <c r="J41" s="114">
        <f>I41</f>
        <v>0</v>
      </c>
    </row>
    <row r="42" spans="1:10" s="107" customFormat="1" ht="18.95" customHeight="1">
      <c r="B42" s="112" t="s">
        <v>276</v>
      </c>
      <c r="C42" s="147" t="s">
        <v>275</v>
      </c>
      <c r="D42" s="147"/>
      <c r="E42" s="147"/>
      <c r="F42" s="147"/>
      <c r="G42" s="147"/>
      <c r="H42" s="147"/>
      <c r="I42" s="114">
        <f>Intro!L66</f>
        <v>0</v>
      </c>
      <c r="J42" s="114">
        <f>I42</f>
        <v>0</v>
      </c>
    </row>
    <row r="43" spans="1:10" s="107" customFormat="1" ht="18.95" customHeight="1">
      <c r="A43" s="115" t="s">
        <v>220</v>
      </c>
      <c r="B43" s="111" t="s">
        <v>221</v>
      </c>
    </row>
    <row r="44" spans="1:10" s="107" customFormat="1" ht="18.95" customHeight="1">
      <c r="A44" s="119"/>
      <c r="B44" s="120" t="s">
        <v>158</v>
      </c>
      <c r="C44" s="120" t="s">
        <v>279</v>
      </c>
      <c r="D44" s="120"/>
      <c r="E44" s="120"/>
      <c r="F44" s="120"/>
      <c r="G44" s="120"/>
      <c r="H44" s="120"/>
      <c r="I44" s="120">
        <f>Intro!L61</f>
        <v>0</v>
      </c>
      <c r="J44" s="121">
        <f>IF(I44&gt;25000,25000,I44)</f>
        <v>0</v>
      </c>
    </row>
    <row r="45" spans="1:10" s="107" customFormat="1" ht="18.95" customHeight="1">
      <c r="A45" s="119"/>
      <c r="B45" s="122" t="s">
        <v>167</v>
      </c>
      <c r="C45" s="122" t="s">
        <v>168</v>
      </c>
      <c r="D45" s="122"/>
      <c r="E45" s="122"/>
      <c r="F45" s="122"/>
      <c r="G45" s="122"/>
      <c r="H45" s="122"/>
      <c r="I45" s="122"/>
      <c r="J45" s="123">
        <f>Intro!L62</f>
        <v>0</v>
      </c>
    </row>
    <row r="46" spans="1:10" s="107" customFormat="1" ht="18.95" customHeight="1">
      <c r="A46" s="119"/>
      <c r="B46" s="120" t="s">
        <v>169</v>
      </c>
      <c r="C46" s="120" t="s">
        <v>222</v>
      </c>
      <c r="D46" s="120"/>
      <c r="E46" s="120"/>
      <c r="F46" s="120"/>
      <c r="G46" s="120"/>
      <c r="H46" s="120"/>
      <c r="I46" s="120"/>
      <c r="J46" s="123">
        <f>Intro!L63</f>
        <v>0</v>
      </c>
    </row>
    <row r="47" spans="1:10" s="107" customFormat="1" ht="18.95" customHeight="1">
      <c r="A47" s="119"/>
      <c r="B47" s="122" t="s">
        <v>171</v>
      </c>
      <c r="C47" s="122" t="s">
        <v>172</v>
      </c>
      <c r="D47" s="122"/>
      <c r="E47" s="122"/>
      <c r="F47" s="122"/>
      <c r="G47" s="122"/>
      <c r="H47" s="122"/>
      <c r="I47" s="122"/>
      <c r="J47" s="123">
        <f>Intro!L64</f>
        <v>0</v>
      </c>
    </row>
    <row r="48" spans="1:10" s="107" customFormat="1" ht="18.95" customHeight="1">
      <c r="A48" s="119"/>
      <c r="B48" s="122" t="s">
        <v>173</v>
      </c>
      <c r="C48" s="270" t="s">
        <v>174</v>
      </c>
      <c r="D48" s="270"/>
      <c r="E48" s="270"/>
      <c r="F48" s="270"/>
      <c r="G48" s="270"/>
      <c r="H48" s="270"/>
      <c r="I48" s="122"/>
      <c r="J48" s="123">
        <f>Intro!L65</f>
        <v>0</v>
      </c>
    </row>
    <row r="49" spans="1:10" s="107" customFormat="1" ht="18.95" customHeight="1">
      <c r="A49" s="119"/>
      <c r="B49" s="120" t="s">
        <v>223</v>
      </c>
      <c r="C49" s="120" t="s">
        <v>175</v>
      </c>
      <c r="D49" s="120"/>
      <c r="E49" s="120"/>
      <c r="F49" s="120"/>
      <c r="G49" s="120"/>
      <c r="H49" s="120"/>
      <c r="I49" s="120"/>
      <c r="J49" s="123">
        <f>Intro!L66</f>
        <v>0</v>
      </c>
    </row>
    <row r="50" spans="1:10" s="107" customFormat="1" ht="18.95" customHeight="1">
      <c r="A50" s="119"/>
      <c r="B50" s="119" t="s">
        <v>224</v>
      </c>
      <c r="C50" s="119"/>
      <c r="D50" s="119"/>
      <c r="E50" s="119"/>
      <c r="F50" s="119"/>
      <c r="G50" s="119"/>
      <c r="H50" s="119"/>
      <c r="I50" s="119"/>
      <c r="J50" s="122">
        <f>(J39+J40+J41+J44+J45+J46+J47+J48+J49)</f>
        <v>0</v>
      </c>
    </row>
    <row r="51" spans="1:10" s="107" customFormat="1" ht="18.95" customHeight="1">
      <c r="A51" s="115" t="s">
        <v>225</v>
      </c>
      <c r="B51" s="124" t="s">
        <v>226</v>
      </c>
      <c r="C51" s="113"/>
      <c r="D51" s="113"/>
      <c r="E51" s="113"/>
      <c r="F51" s="113"/>
      <c r="G51" s="113"/>
      <c r="H51" s="113"/>
      <c r="I51" s="113">
        <f>J26-J50</f>
        <v>258000</v>
      </c>
      <c r="J51" s="113">
        <f>ROUNDUP(I51,-1)</f>
        <v>258000</v>
      </c>
    </row>
    <row r="52" spans="1:10" s="107" customFormat="1" ht="18.95" customHeight="1">
      <c r="A52" s="115" t="s">
        <v>227</v>
      </c>
      <c r="B52" s="263" t="s">
        <v>228</v>
      </c>
      <c r="C52" s="263"/>
      <c r="D52" s="263"/>
      <c r="E52" s="125" t="s">
        <v>229</v>
      </c>
      <c r="F52" s="264"/>
      <c r="G52" s="264"/>
      <c r="H52" s="264"/>
      <c r="I52" s="266" t="s">
        <v>230</v>
      </c>
      <c r="J52" s="266"/>
    </row>
    <row r="53" spans="1:10" s="107" customFormat="1" ht="18.95" customHeight="1">
      <c r="B53" s="263" t="s">
        <v>231</v>
      </c>
      <c r="C53" s="263"/>
      <c r="D53" s="263"/>
      <c r="E53" s="125" t="s">
        <v>232</v>
      </c>
      <c r="F53" s="264"/>
      <c r="G53" s="264"/>
      <c r="H53" s="264"/>
      <c r="I53" s="266" t="s">
        <v>232</v>
      </c>
      <c r="J53" s="266"/>
    </row>
    <row r="54" spans="1:10" s="107" customFormat="1" ht="18.95" customHeight="1">
      <c r="B54" s="263" t="s">
        <v>233</v>
      </c>
      <c r="C54" s="263"/>
      <c r="D54" s="263"/>
      <c r="E54" s="126">
        <v>0.1</v>
      </c>
      <c r="F54" s="264"/>
      <c r="G54" s="264"/>
      <c r="H54" s="264"/>
      <c r="I54" s="265">
        <f>IF(J51&gt;250000,IF(J51&lt;500000, (J51-250000)*0.1, 25000), IF(J51&gt;500000,25000,0))</f>
        <v>800</v>
      </c>
      <c r="J54" s="265"/>
    </row>
    <row r="55" spans="1:10" s="107" customFormat="1" ht="18.95" customHeight="1">
      <c r="B55" s="263" t="s">
        <v>234</v>
      </c>
      <c r="C55" s="263"/>
      <c r="D55" s="263"/>
      <c r="E55" s="126">
        <v>0.2</v>
      </c>
      <c r="F55" s="264"/>
      <c r="G55" s="264"/>
      <c r="H55" s="264"/>
      <c r="I55" s="266">
        <f>IF(J51&gt;500000,IF(J51&lt;1000000, (J51-500000)*0.2, 100000), IF(J51&gt;1000000, 100000,0))</f>
        <v>0</v>
      </c>
      <c r="J55" s="266"/>
    </row>
    <row r="56" spans="1:10" s="107" customFormat="1" ht="18.95" customHeight="1">
      <c r="B56" s="263" t="s">
        <v>235</v>
      </c>
      <c r="C56" s="263"/>
      <c r="D56" s="263"/>
      <c r="E56" s="126">
        <v>0.3</v>
      </c>
      <c r="F56" s="264"/>
      <c r="G56" s="264"/>
      <c r="H56" s="264"/>
      <c r="I56" s="266">
        <f>IF(0&lt;J51-1000000,(J51-1000000)*0.3,0)</f>
        <v>0</v>
      </c>
      <c r="J56" s="266"/>
    </row>
    <row r="57" spans="1:10" s="107" customFormat="1" ht="18.95" customHeight="1">
      <c r="A57" s="109" t="s">
        <v>236</v>
      </c>
      <c r="B57" s="111" t="s">
        <v>237</v>
      </c>
      <c r="F57" s="111"/>
      <c r="H57" s="127" t="s">
        <v>8</v>
      </c>
      <c r="I57" s="267">
        <f>I54+I55+I56</f>
        <v>800</v>
      </c>
      <c r="J57" s="268"/>
    </row>
    <row r="58" spans="1:10" s="109" customFormat="1" ht="18.95" customHeight="1">
      <c r="A58" s="109" t="s">
        <v>238</v>
      </c>
      <c r="B58" s="111" t="s">
        <v>239</v>
      </c>
      <c r="I58" s="128"/>
      <c r="J58" s="129">
        <f>IF(J51&gt;500000,0,IF(I57&gt;5000,5000,I57))</f>
        <v>800</v>
      </c>
    </row>
    <row r="59" spans="1:10" s="109" customFormat="1" ht="18.95" customHeight="1">
      <c r="A59" s="109" t="s">
        <v>240</v>
      </c>
      <c r="B59" s="111" t="s">
        <v>241</v>
      </c>
      <c r="I59" s="128"/>
      <c r="J59" s="130">
        <f>IF(I57&lt;J58,0,I57-J58)</f>
        <v>0</v>
      </c>
    </row>
    <row r="60" spans="1:10" s="109" customFormat="1" ht="18.95" customHeight="1">
      <c r="B60" s="262" t="s">
        <v>242</v>
      </c>
      <c r="C60" s="262"/>
      <c r="D60" s="262"/>
      <c r="E60" s="262"/>
      <c r="F60" s="262"/>
      <c r="G60" s="262"/>
      <c r="H60" s="262"/>
      <c r="I60" s="262"/>
      <c r="J60" s="130">
        <f>ROUND(J25*0.1,0)</f>
        <v>0</v>
      </c>
    </row>
    <row r="61" spans="1:10" s="109" customFormat="1" ht="18.95" customHeight="1">
      <c r="B61" s="262" t="s">
        <v>243</v>
      </c>
      <c r="C61" s="262"/>
      <c r="D61" s="262"/>
      <c r="E61" s="262"/>
      <c r="F61" s="262"/>
      <c r="G61" s="262"/>
      <c r="H61" s="262"/>
      <c r="I61" s="262"/>
      <c r="J61" s="130">
        <f>J59-J60</f>
        <v>0</v>
      </c>
    </row>
    <row r="62" spans="1:10" s="107" customFormat="1" ht="18.95" customHeight="1">
      <c r="A62" s="115" t="s">
        <v>244</v>
      </c>
      <c r="B62" s="111" t="s">
        <v>245</v>
      </c>
      <c r="J62" s="131">
        <f>J61*3/100</f>
        <v>0</v>
      </c>
    </row>
    <row r="63" spans="1:10" s="107" customFormat="1" ht="18.95" customHeight="1">
      <c r="A63" s="115" t="s">
        <v>246</v>
      </c>
      <c r="B63" s="111" t="s">
        <v>247</v>
      </c>
      <c r="J63" s="132">
        <f>J61+J62</f>
        <v>0</v>
      </c>
    </row>
    <row r="64" spans="1:10" s="109" customFormat="1" ht="18.95" customHeight="1">
      <c r="A64" s="109" t="s">
        <v>248</v>
      </c>
      <c r="B64" s="111" t="s">
        <v>249</v>
      </c>
      <c r="I64" s="128"/>
      <c r="J64" s="129">
        <v>0</v>
      </c>
    </row>
    <row r="65" spans="1:10" s="109" customFormat="1" ht="18.95" customHeight="1">
      <c r="A65" s="109" t="s">
        <v>250</v>
      </c>
      <c r="B65" s="111" t="s">
        <v>251</v>
      </c>
      <c r="I65" s="128"/>
      <c r="J65" s="133">
        <f>IF(J63-J64&lt;0,0,J63-J64)</f>
        <v>0</v>
      </c>
    </row>
    <row r="66" spans="1:10" s="107" customFormat="1" ht="18.95" customHeight="1">
      <c r="A66" s="115" t="s">
        <v>252</v>
      </c>
      <c r="B66" s="111" t="s">
        <v>253</v>
      </c>
      <c r="J66" s="113">
        <f>Intro!S45</f>
        <v>0</v>
      </c>
    </row>
    <row r="67" spans="1:10" s="107" customFormat="1" ht="18.95" customHeight="1">
      <c r="A67" s="115" t="s">
        <v>254</v>
      </c>
      <c r="B67" s="111" t="s">
        <v>255</v>
      </c>
      <c r="J67" s="132">
        <f>IF(J66&gt;J63,0,J63-J66)</f>
        <v>0</v>
      </c>
    </row>
    <row r="68" spans="1:10" s="107" customFormat="1" ht="18.95" customHeight="1">
      <c r="A68" s="115" t="s">
        <v>256</v>
      </c>
      <c r="B68" s="111" t="s">
        <v>257</v>
      </c>
      <c r="J68" s="134">
        <f>IF(J66&lt;J63,0,J66-J63)</f>
        <v>0</v>
      </c>
    </row>
    <row r="69" spans="1:10" s="107" customFormat="1" ht="18.95" customHeight="1">
      <c r="F69" s="115" t="s">
        <v>258</v>
      </c>
    </row>
    <row r="70" spans="1:10" s="107" customFormat="1" ht="18.95" customHeight="1">
      <c r="A70" s="258" t="s">
        <v>259</v>
      </c>
      <c r="B70" s="258"/>
      <c r="C70" s="258"/>
      <c r="D70" s="258"/>
      <c r="E70" s="258"/>
      <c r="F70" s="258"/>
      <c r="G70" s="258"/>
      <c r="H70" s="258"/>
      <c r="I70" s="258"/>
      <c r="J70" s="258"/>
    </row>
    <row r="71" spans="1:10" s="107" customFormat="1" ht="18.95" customHeight="1">
      <c r="A71" s="259" t="s">
        <v>277</v>
      </c>
      <c r="B71" s="259"/>
      <c r="C71" s="259"/>
      <c r="D71" s="259"/>
      <c r="E71" s="259"/>
      <c r="F71" s="259"/>
      <c r="G71" s="259"/>
      <c r="H71" s="259"/>
      <c r="I71" s="259"/>
      <c r="J71" s="259"/>
    </row>
    <row r="72" spans="1:10" s="107" customFormat="1" ht="18.95" customHeight="1">
      <c r="A72" s="111"/>
    </row>
    <row r="73" spans="1:10" s="107" customFormat="1" ht="18.95" customHeight="1">
      <c r="A73" s="112" t="s">
        <v>260</v>
      </c>
      <c r="B73" s="135"/>
      <c r="C73" s="135"/>
    </row>
    <row r="74" spans="1:10" s="107" customFormat="1" ht="18.95" customHeight="1">
      <c r="A74" s="112" t="s">
        <v>261</v>
      </c>
      <c r="D74" s="260" t="s">
        <v>262</v>
      </c>
      <c r="E74" s="260"/>
      <c r="F74" s="107" t="s">
        <v>263</v>
      </c>
      <c r="I74" s="260" t="s">
        <v>262</v>
      </c>
      <c r="J74" s="260"/>
    </row>
    <row r="75" spans="1:10" s="107" customFormat="1" ht="18.95" customHeight="1">
      <c r="D75" s="261" t="s">
        <v>264</v>
      </c>
      <c r="E75" s="261"/>
      <c r="F75" s="112" t="s">
        <v>265</v>
      </c>
      <c r="I75" s="261" t="s">
        <v>266</v>
      </c>
      <c r="J75" s="261"/>
    </row>
    <row r="76" spans="1:10" s="107" customFormat="1" ht="18.95" customHeight="1"/>
  </sheetData>
  <sheetProtection password="C4BE" sheet="1" objects="1" scenarios="1" selectLockedCells="1"/>
  <mergeCells count="38">
    <mergeCell ref="A1:K1"/>
    <mergeCell ref="A2:K2"/>
    <mergeCell ref="A4:D4"/>
    <mergeCell ref="E4:J4"/>
    <mergeCell ref="A5:D5"/>
    <mergeCell ref="E5:J5"/>
    <mergeCell ref="B53:D53"/>
    <mergeCell ref="F53:H53"/>
    <mergeCell ref="I53:J53"/>
    <mergeCell ref="A6:D6"/>
    <mergeCell ref="E6:J6"/>
    <mergeCell ref="A7:D7"/>
    <mergeCell ref="E7:J7"/>
    <mergeCell ref="B25:I25"/>
    <mergeCell ref="B26:I26"/>
    <mergeCell ref="C41:H41"/>
    <mergeCell ref="C48:H48"/>
    <mergeCell ref="B52:D52"/>
    <mergeCell ref="F52:H52"/>
    <mergeCell ref="I52:J52"/>
    <mergeCell ref="B61:I61"/>
    <mergeCell ref="B54:D54"/>
    <mergeCell ref="F54:H54"/>
    <mergeCell ref="I54:J54"/>
    <mergeCell ref="B55:D55"/>
    <mergeCell ref="F55:H55"/>
    <mergeCell ref="I55:J55"/>
    <mergeCell ref="B56:D56"/>
    <mergeCell ref="F56:H56"/>
    <mergeCell ref="I56:J56"/>
    <mergeCell ref="I57:J57"/>
    <mergeCell ref="B60:I60"/>
    <mergeCell ref="A70:J70"/>
    <mergeCell ref="A71:J71"/>
    <mergeCell ref="D74:E74"/>
    <mergeCell ref="I74:J74"/>
    <mergeCell ref="D75:E75"/>
    <mergeCell ref="I75:J75"/>
  </mergeCells>
  <pageMargins left="0.25" right="0.25"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sheetPr codeName="Sheet5"/>
  <dimension ref="A1:X32"/>
  <sheetViews>
    <sheetView topLeftCell="A4" workbookViewId="0">
      <selection activeCell="B16" sqref="B16"/>
    </sheetView>
  </sheetViews>
  <sheetFormatPr defaultRowHeight="15"/>
  <cols>
    <col min="1" max="1" width="45" customWidth="1"/>
    <col min="2" max="2" width="52" customWidth="1"/>
    <col min="24" max="24" width="19.28515625" customWidth="1"/>
  </cols>
  <sheetData>
    <row r="1" spans="1:24" ht="43.5" customHeight="1">
      <c r="A1" s="279" t="s">
        <v>48</v>
      </c>
      <c r="B1" s="280"/>
      <c r="U1">
        <v>1300</v>
      </c>
      <c r="V1">
        <v>2000</v>
      </c>
      <c r="W1">
        <v>10</v>
      </c>
      <c r="X1" t="s">
        <v>86</v>
      </c>
    </row>
    <row r="2" spans="1:24" ht="43.5" customHeight="1">
      <c r="A2" s="282" t="s">
        <v>51</v>
      </c>
      <c r="B2" s="283"/>
      <c r="U2">
        <v>1400</v>
      </c>
      <c r="V2">
        <v>0</v>
      </c>
      <c r="W2">
        <v>20</v>
      </c>
      <c r="X2" t="s">
        <v>87</v>
      </c>
    </row>
    <row r="3" spans="1:24" ht="42" customHeight="1">
      <c r="A3" s="276" t="s">
        <v>36</v>
      </c>
      <c r="B3" s="276"/>
      <c r="U3">
        <v>1650</v>
      </c>
      <c r="W3">
        <v>30</v>
      </c>
      <c r="X3" t="s">
        <v>88</v>
      </c>
    </row>
    <row r="4" spans="1:24" ht="21" customHeight="1">
      <c r="A4" s="277" t="s">
        <v>24</v>
      </c>
      <c r="B4" s="278" t="s">
        <v>25</v>
      </c>
      <c r="U4">
        <v>1800</v>
      </c>
      <c r="X4" t="s">
        <v>89</v>
      </c>
    </row>
    <row r="5" spans="1:24" ht="21.75" customHeight="1">
      <c r="A5" s="277"/>
      <c r="B5" s="278"/>
      <c r="U5">
        <v>1900</v>
      </c>
      <c r="X5" t="s">
        <v>90</v>
      </c>
    </row>
    <row r="6" spans="1:24" ht="15.75">
      <c r="A6" s="17" t="s">
        <v>0</v>
      </c>
      <c r="B6" s="19" t="str">
        <f>Intro!L10</f>
        <v>JAGDISH KUMAR</v>
      </c>
      <c r="U6">
        <v>1950</v>
      </c>
    </row>
    <row r="7" spans="1:24" ht="15.75">
      <c r="A7" s="17" t="s">
        <v>1</v>
      </c>
      <c r="B7" s="19" t="str">
        <f>Intro!L11</f>
        <v>TGT SANSKRIT</v>
      </c>
      <c r="U7">
        <v>2000</v>
      </c>
    </row>
    <row r="8" spans="1:24" ht="15.75">
      <c r="A8" s="17" t="s">
        <v>2</v>
      </c>
      <c r="B8" s="19" t="str">
        <f>Intro!L13</f>
        <v>GHS KUKRANWALI</v>
      </c>
      <c r="U8">
        <v>2400</v>
      </c>
    </row>
    <row r="9" spans="1:24" ht="15.75">
      <c r="A9" s="18" t="s">
        <v>4</v>
      </c>
      <c r="B9" s="19">
        <f>Intro!L24</f>
        <v>21000</v>
      </c>
      <c r="U9">
        <v>2500</v>
      </c>
    </row>
    <row r="10" spans="1:24" ht="15.75">
      <c r="A10" s="17" t="s">
        <v>12</v>
      </c>
      <c r="B10" s="19" t="e">
        <f>Intro!#REF!</f>
        <v>#REF!</v>
      </c>
      <c r="U10">
        <v>2800</v>
      </c>
    </row>
    <row r="11" spans="1:24" ht="15.75">
      <c r="A11" s="17" t="s">
        <v>85</v>
      </c>
      <c r="B11" s="19" t="s">
        <v>88</v>
      </c>
      <c r="U11">
        <v>4000</v>
      </c>
    </row>
    <row r="12" spans="1:24" ht="15.75">
      <c r="A12" s="17" t="s">
        <v>34</v>
      </c>
      <c r="B12" s="19" t="e">
        <f>Intro!#REF!</f>
        <v>#REF!</v>
      </c>
      <c r="U12">
        <v>3600</v>
      </c>
    </row>
    <row r="13" spans="1:24" ht="15.75">
      <c r="A13" s="17" t="s">
        <v>6</v>
      </c>
      <c r="B13" s="19" t="e">
        <f>Intro!#REF!</f>
        <v>#REF!</v>
      </c>
      <c r="U13">
        <v>4200</v>
      </c>
    </row>
    <row r="14" spans="1:24" ht="15.75">
      <c r="A14" s="17" t="s">
        <v>47</v>
      </c>
      <c r="B14" s="19" t="e">
        <f>Intro!#REF!</f>
        <v>#REF!</v>
      </c>
      <c r="U14">
        <v>4600</v>
      </c>
    </row>
    <row r="15" spans="1:24" ht="15.75">
      <c r="A15" s="18" t="s">
        <v>15</v>
      </c>
      <c r="B15" s="19" t="e">
        <f>Intro!#REF!</f>
        <v>#REF!</v>
      </c>
      <c r="U15">
        <v>4800</v>
      </c>
    </row>
    <row r="16" spans="1:24">
      <c r="A16" s="3"/>
      <c r="B16" s="20"/>
      <c r="U16">
        <v>5200</v>
      </c>
    </row>
    <row r="17" spans="1:21">
      <c r="A17" s="281" t="s">
        <v>37</v>
      </c>
      <c r="B17" s="281"/>
      <c r="U17">
        <v>5400</v>
      </c>
    </row>
    <row r="18" spans="1:21">
      <c r="A18" s="281"/>
      <c r="B18" s="281"/>
      <c r="U18">
        <v>6000</v>
      </c>
    </row>
    <row r="19" spans="1:21">
      <c r="A19" s="281"/>
      <c r="B19" s="281"/>
      <c r="U19">
        <v>6400</v>
      </c>
    </row>
    <row r="20" spans="1:21">
      <c r="A20" s="281"/>
      <c r="B20" s="281"/>
      <c r="U20">
        <v>6600</v>
      </c>
    </row>
    <row r="21" spans="1:21">
      <c r="A21" s="281"/>
      <c r="B21" s="281"/>
      <c r="U21">
        <v>7600</v>
      </c>
    </row>
    <row r="22" spans="1:21">
      <c r="A22" s="281"/>
      <c r="B22" s="281"/>
      <c r="U22">
        <v>8000</v>
      </c>
    </row>
    <row r="23" spans="1:21">
      <c r="A23" s="9" t="s">
        <v>38</v>
      </c>
      <c r="B23" s="9"/>
      <c r="U23">
        <v>8800</v>
      </c>
    </row>
    <row r="24" spans="1:21">
      <c r="A24" s="274" t="s">
        <v>39</v>
      </c>
      <c r="B24" s="274"/>
      <c r="U24">
        <v>8900</v>
      </c>
    </row>
    <row r="25" spans="1:21">
      <c r="A25" s="274" t="s">
        <v>40</v>
      </c>
      <c r="B25" s="274"/>
      <c r="U25">
        <v>9500</v>
      </c>
    </row>
    <row r="26" spans="1:21">
      <c r="A26" s="274" t="s">
        <v>41</v>
      </c>
      <c r="B26" s="274"/>
      <c r="U26">
        <v>9800</v>
      </c>
    </row>
    <row r="27" spans="1:21" ht="15" customHeight="1">
      <c r="A27" s="275" t="s">
        <v>43</v>
      </c>
      <c r="B27" s="275"/>
      <c r="U27">
        <v>10000</v>
      </c>
    </row>
    <row r="28" spans="1:21">
      <c r="A28" s="275"/>
      <c r="B28" s="275"/>
    </row>
    <row r="29" spans="1:21">
      <c r="A29" s="275"/>
      <c r="B29" s="275"/>
    </row>
    <row r="30" spans="1:21">
      <c r="A30" s="275"/>
      <c r="B30" s="275"/>
    </row>
    <row r="31" spans="1:21">
      <c r="A31" s="275"/>
      <c r="B31" s="275"/>
    </row>
    <row r="32" spans="1:21">
      <c r="A32" s="273" t="s">
        <v>42</v>
      </c>
      <c r="B32" s="273"/>
    </row>
  </sheetData>
  <sheetProtection password="C4BE" sheet="1" objects="1" scenarios="1" selectLockedCells="1"/>
  <mergeCells count="11">
    <mergeCell ref="A3:B3"/>
    <mergeCell ref="A4:A5"/>
    <mergeCell ref="B4:B5"/>
    <mergeCell ref="A1:B1"/>
    <mergeCell ref="A17:B22"/>
    <mergeCell ref="A2:B2"/>
    <mergeCell ref="A32:B32"/>
    <mergeCell ref="A24:B24"/>
    <mergeCell ref="A25:B25"/>
    <mergeCell ref="A26:B26"/>
    <mergeCell ref="A27:B31"/>
  </mergeCells>
  <dataValidations xWindow="523" yWindow="531" count="4">
    <dataValidation type="list" allowBlank="1" showInputMessage="1" showErrorMessage="1" sqref="B14">
      <formula1>$V$1:$V$3</formula1>
    </dataValidation>
    <dataValidation type="list" allowBlank="1" showInputMessage="1" showErrorMessage="1" promptTitle="Select your GP" sqref="B10">
      <formula1>$U$1:$U$27</formula1>
    </dataValidation>
    <dataValidation type="list" allowBlank="1" showInputMessage="1" showErrorMessage="1" sqref="B12">
      <formula1>$W$1:$W$3</formula1>
    </dataValidation>
    <dataValidation type="list" allowBlank="1" showInputMessage="1" showErrorMessage="1" sqref="B11">
      <formula1>$X$1:$X$5</formula1>
    </dataValidation>
  </dataValidations>
  <pageMargins left="0.25" right="0.25"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sheetPr codeName="Sheet6"/>
  <dimension ref="A1:I74"/>
  <sheetViews>
    <sheetView topLeftCell="A3" workbookViewId="0">
      <selection activeCell="E39" sqref="E39"/>
    </sheetView>
  </sheetViews>
  <sheetFormatPr defaultRowHeight="15"/>
  <cols>
    <col min="1" max="1" width="24.85546875" customWidth="1"/>
    <col min="2" max="2" width="11.7109375" customWidth="1"/>
    <col min="3" max="3" width="14.7109375" customWidth="1"/>
    <col min="4" max="4" width="20.42578125" hidden="1" customWidth="1"/>
    <col min="5" max="5" width="16.5703125" customWidth="1"/>
    <col min="6" max="6" width="16.85546875" customWidth="1"/>
    <col min="7" max="7" width="14.28515625" customWidth="1"/>
    <col min="8" max="8" width="12.42578125" customWidth="1"/>
    <col min="9" max="9" width="19" customWidth="1"/>
  </cols>
  <sheetData>
    <row r="1" spans="1:9" ht="23.25">
      <c r="A1" s="284" t="s">
        <v>20</v>
      </c>
      <c r="B1" s="284"/>
      <c r="C1" s="284"/>
      <c r="D1" s="284"/>
      <c r="E1" s="284"/>
      <c r="F1" s="284"/>
      <c r="G1" s="284"/>
      <c r="H1" s="284"/>
      <c r="I1" s="284"/>
    </row>
    <row r="2" spans="1:9" ht="23.25">
      <c r="A2" s="15"/>
      <c r="B2" s="287" t="s">
        <v>45</v>
      </c>
      <c r="C2" s="284"/>
      <c r="D2" s="284"/>
      <c r="E2" s="284"/>
      <c r="F2" s="284"/>
      <c r="G2" s="284"/>
      <c r="H2" s="15"/>
      <c r="I2" s="15"/>
    </row>
    <row r="3" spans="1:9" ht="23.25">
      <c r="A3" s="16" t="s">
        <v>21</v>
      </c>
      <c r="B3" s="285" t="str">
        <f>Introduction!B6</f>
        <v>JAGDISH KUMAR</v>
      </c>
      <c r="C3" s="285"/>
      <c r="D3" s="285"/>
      <c r="E3" s="285"/>
      <c r="F3" s="15"/>
      <c r="G3" s="15"/>
      <c r="H3" s="15"/>
      <c r="I3" s="15"/>
    </row>
    <row r="4" spans="1:9" ht="23.25">
      <c r="A4" s="16" t="s">
        <v>22</v>
      </c>
      <c r="B4" s="285" t="str">
        <f>Introduction!B7</f>
        <v>TGT SANSKRIT</v>
      </c>
      <c r="C4" s="285"/>
      <c r="D4" s="285"/>
      <c r="E4" s="285"/>
      <c r="F4" s="15"/>
      <c r="G4" s="15"/>
      <c r="H4" s="15"/>
      <c r="I4" s="15"/>
    </row>
    <row r="5" spans="1:9" ht="23.25">
      <c r="A5" s="16" t="s">
        <v>23</v>
      </c>
      <c r="B5" s="285" t="str">
        <f>Introduction!B8</f>
        <v>GHS KUKRANWALI</v>
      </c>
      <c r="C5" s="285"/>
      <c r="D5" s="285"/>
      <c r="E5" s="285"/>
      <c r="F5" s="15"/>
      <c r="G5" s="15"/>
      <c r="H5" s="15"/>
      <c r="I5" s="15"/>
    </row>
    <row r="6" spans="1:9" ht="23.25">
      <c r="A6" s="11"/>
      <c r="B6" s="11"/>
      <c r="C6" s="11"/>
      <c r="D6" s="12" t="s">
        <v>9</v>
      </c>
      <c r="E6" s="12"/>
      <c r="F6" s="12"/>
      <c r="G6" s="12"/>
      <c r="H6" s="12"/>
      <c r="I6" s="12"/>
    </row>
    <row r="7" spans="1:9" s="9" customFormat="1" ht="43.5" customHeight="1">
      <c r="A7" s="6" t="s">
        <v>11</v>
      </c>
      <c r="B7" s="7" t="s">
        <v>12</v>
      </c>
      <c r="C7" s="7" t="s">
        <v>13</v>
      </c>
      <c r="D7" s="7" t="s">
        <v>7</v>
      </c>
      <c r="E7" s="7" t="s">
        <v>7</v>
      </c>
      <c r="F7" s="7" t="s">
        <v>16</v>
      </c>
      <c r="G7" s="8" t="s">
        <v>5</v>
      </c>
      <c r="H7" s="8" t="s">
        <v>6</v>
      </c>
      <c r="I7" s="8" t="s">
        <v>8</v>
      </c>
    </row>
    <row r="8" spans="1:9" ht="35.25" customHeight="1">
      <c r="A8" s="1" t="e">
        <f>Introduction!B9+Introduction!B10</f>
        <v>#REF!</v>
      </c>
      <c r="B8" s="1" t="e">
        <f>Introduction!B10</f>
        <v>#REF!</v>
      </c>
      <c r="C8" s="1" t="e">
        <f>ROUND(A8*2.57,0)</f>
        <v>#REF!</v>
      </c>
      <c r="D8" s="1" t="e">
        <f>IF(AND(C8&lt;=128900),128900,IF(AND(C8&gt;128900,C8&lt;=132800),132800,IF(AND(C8&gt;132800,C8&lt;=136800),136800,IF(AND(C8&gt;136800,C8&lt;=140900),140900,IF(AND(C8&gt;140900,C8&lt;=145100),145100,IF(AND(C8&gt;145100,C8&lt;=149500),149500,IF(AND(C8&gt;149500,C8&lt;=154000),154000,IF(AND(C8&gt;154000,C8&lt;=158600),158600,IF(AND(C8&gt;158600,C8&lt;=163400),163400,IF(AND(C8&gt;163400,C8&lt;=168300),168300,IF(AND(C8&gt;168300,C8&lt;=173300),173300,IF(AND(C8&gt;173300,C8&lt;=178500),178500,IF(AND(C8&gt;178500,C8&lt;=183900),183900,IF(AND(C8&gt;183900,C8&lt;=189400),189400,IF(AND(C8&gt;189400,C8&lt;=195100),195100,IF(AND(C8&gt;195100,C8&lt;=201000),201000,IF(AND(C8&gt;201000,C8&lt;=207000),207000,IF(AND(C8&gt;207000,C8&lt;=213200),213200,IF(AND(C8&gt;213200,C8&lt;=219600),219600,IF(AND(C8&gt;219600,C8&lt;=219600),219600,))))))))))))))))))))</f>
        <v>#REF!</v>
      </c>
      <c r="E8" s="2" t="e">
        <f>IF(AND(B8=10000),D8,IF(AND(B8=9800),D9,IF(AND(B8=9500),D10,IF(AND(B8=8900),D11,IF(AND(B8=8800),D12,IF(AND(B8=8700),D13,IF(AND(B8=8000),D14,IF(AND(B8=7600),D15,IF(AND(B8=6000),D16,IF(AND(B8=6400),D16,IF(AND(B8=6600),D16,IF(AND(B8=5400),D19,IF(AND(B8=5200),D20,IF(AND(B8=4800),D21,IF(AND(B8=4600),D22,IF(AND(B8=4200),D23,IF(AND(B8=4000),D23,IF(AND(B8=3600),D23,IF(AND(B8=2800),D26,IF(AND(B8=2500),D26,IF(AND(B8=2400),D28,IF(AND(B8=2000),D29,IF(AND(B8=1950),D29,IF(AND(B8=1900),D31,IF(AND(B8=1800),D32,IF(AND(B8=1650),D33,IF(AND(B8=1400),D33,IF(AND(B8=1300),D33,))))))))))))))))))))))))))))</f>
        <v>#REF!</v>
      </c>
      <c r="F8" s="2">
        <v>0</v>
      </c>
      <c r="G8" s="2" t="e">
        <f>ROUND(A8*Introduction!B12/100,0)</f>
        <v>#REF!</v>
      </c>
      <c r="H8" s="2" t="e">
        <f>Introduction!B13</f>
        <v>#REF!</v>
      </c>
      <c r="I8" s="8" t="e">
        <f>E8+G8+H8+F8</f>
        <v>#REF!</v>
      </c>
    </row>
    <row r="9" spans="1:9" ht="21" hidden="1" customHeight="1">
      <c r="A9" s="4"/>
      <c r="B9" s="1">
        <v>9800</v>
      </c>
      <c r="C9" s="1" t="e">
        <f>C8</f>
        <v>#REF!</v>
      </c>
      <c r="D9" s="1" t="e">
        <f>IF(AND(C9&lt;=126000),126000,IF(AND(C9&gt;126000,C9&lt;=129800),129800,IF(AND(C9&gt;129800,C9&lt;=133700),133700,IF(AND(C9&gt;133700,C9&lt;=137700),137700,IF(AND(C9&gt;137700,C9&lt;=141800),141800,IF(AND(C9&gt;141800,C9&lt;=146100),146100,IF(AND(C9&gt;146100,C9&lt;=150500),150500,IF(AND(C9&gt;150500,C9&lt;=155000),155000,IF(AND(C9&gt;155000,C9&lt;=159700),159700,IF(AND(C9&gt;159700,C9&lt;=164500),164500,IF(AND(C9&gt;164500,C9&lt;=169400),169400,IF(AND(C9&gt;169400,C9&lt;=174500),174500,IF(AND(C9&gt;174500,C9&lt;=179700),179700,IF(AND(C9&gt;179700,C9&lt;=185100),185100,IF(AND(C9&gt;185100,C9&lt;=190700),190700,IF(AND(C9&gt;190700,C9&lt;=196400),196400,IF(AND(C9&gt;196400,C9&lt;=202300),202300,IF(AND(C9&gt;202300,C9&lt;=208400),208400,IF(AND(C9&gt;208400,C9&lt;=214700),214700,IF(AND(C9&gt;214700,C9&lt;=214700),214700,))))))))))))))))))))</f>
        <v>#REF!</v>
      </c>
      <c r="E9" s="2"/>
      <c r="F9" s="2"/>
      <c r="G9" s="2"/>
      <c r="H9" s="2"/>
      <c r="I9" s="2"/>
    </row>
    <row r="10" spans="1:9" ht="20.25" hidden="1" customHeight="1">
      <c r="A10" s="4"/>
      <c r="B10" s="1">
        <v>9500</v>
      </c>
      <c r="C10" s="1" t="e">
        <f t="shared" ref="C10:C35" si="0">C9</f>
        <v>#REF!</v>
      </c>
      <c r="D10" s="1" t="e">
        <f>IF(AND(C10&lt;=125200),125200,IF(AND(C10&gt;125200,C10&lt;=129000),129000,IF(AND(C10&gt;129000,C10&lt;=132900),132900,IF(AND(C10&gt;132900,C10&lt;=136900),136900,IF(AND(C10&gt;136900,C10&lt;=141000),141000,IF(AND(C10&gt;141000,C10&lt;=145200),145200,IF(AND(C10&gt;145200,C10&lt;=149600),149600,IF(AND(C10&gt;149600,C10&lt;=154100),154100,IF(AND(C10&gt;154100,C10&lt;=158700),158700,IF(AND(C10&gt;158700,C10&lt;=163500),163500,IF(AND(C10&gt;163500,C10&lt;=168400),168400,IF(AND(C10&gt;168400,C10&lt;=173500),173500,IF(AND(C10&gt;173500,C10&lt;=178700),178700,IF(AND(C10&gt;178700,C10&lt;=184100),184100,IF(AND(C10&gt;184100,C10&lt;=189600),189600,IF(AND(C10&gt;189600,C10&lt;=195300),195300,IF(AND(C10&gt;195300,C10&lt;=201200),201200,IF(AND(C10&gt;201200,C10&lt;=207200),207200,IF(AND(C10&gt;207200,C10&lt;=213400),213400,IF(AND(C10&gt;213400,C10&lt;=213400),213400,))))))))))))))))))))</f>
        <v>#REF!</v>
      </c>
      <c r="E10" s="2"/>
      <c r="F10" s="2"/>
      <c r="G10" s="2"/>
      <c r="H10" s="2"/>
      <c r="I10" s="2"/>
    </row>
    <row r="11" spans="1:9" ht="22.5" hidden="1" customHeight="1">
      <c r="A11" s="4"/>
      <c r="B11" s="1">
        <v>8900</v>
      </c>
      <c r="C11" s="1" t="e">
        <f t="shared" si="0"/>
        <v>#REF!</v>
      </c>
      <c r="D11" s="1" t="e">
        <f>IF(AND(C11&lt;=127600),127600,IF(AND(C11&gt;123600,C11&lt;=127300),127300,IF(AND(C11&gt;127300,C11&lt;=131100),131100,IF(AND(C11&gt;131100,C11&lt;=135000),135000,IF(AND(C11&gt;135000,C11&lt;=139100),139100,IF(AND(C11&gt;139100,C11&lt;=143300),143300,IF(AND(C11&gt;143300,C11&lt;=147600),147600,IF(AND(C11&gt;147600,C11&lt;=152000),152000,IF(AND(C11&gt;152000,C11&lt;=156600),156600,IF(AND(C11&gt;156600,C11&lt;=161300),161300,IF(AND(C11&gt;161300,C11&lt;=166100),166100,IF(AND(C11&gt;166100,C11&lt;=171100),171100,IF(AND(C11&gt;171100,C11&lt;=176200),176200,IF(AND(C11&gt;176200,C11&lt;=181500),181500,IF(AND(C11&gt;181500,C11&lt;=186900),186900,IF(AND(C11&gt;186900,C11&lt;=192500),192500,IF(AND(C11&gt;192500,C11&lt;=198300),198300,IF(AND(C11&gt;198300,C11&lt;=204200),204200,IF(AND(C11&gt;204200,C11&lt;=210300),210300,IF(AND(C11&gt;210300,C11&lt;=210300),210300,))))))))))))))))))))</f>
        <v>#REF!</v>
      </c>
      <c r="E11" s="2"/>
      <c r="F11" s="2"/>
      <c r="G11" s="2"/>
      <c r="H11" s="2"/>
      <c r="I11" s="2"/>
    </row>
    <row r="12" spans="1:9" ht="19.5" hidden="1" customHeight="1">
      <c r="A12" s="4"/>
      <c r="B12" s="1">
        <v>8800</v>
      </c>
      <c r="C12" s="1" t="e">
        <f t="shared" si="0"/>
        <v>#REF!</v>
      </c>
      <c r="D12" s="1" t="e">
        <f>IF(AND(C12&lt;=118700),118700,IF(AND(C12&gt;118700,C12&lt;=122300),122300,IF(AND(C12&gt;122300,C12&lt;=126000),126000,IF(AND(C12&gt;126000,C12&lt;=129800),129800,IF(AND(C12&gt;129800,C12&lt;=133700),133700,IF(AND(C12&gt;133700,C12&lt;=137700),137700,IF(AND(C12&gt;137700,C12&lt;=141800),141800,IF(AND(C12&gt;141800,C12&lt;=146100),146100,IF(AND(C12&gt;146100,C12&lt;=150500),150500,IF(AND(C12&gt;150500,C12&lt;=155000),155000,IF(AND(C12&gt;155000,C12&lt;=159700),159700,IF(AND(C12&gt;159700,C12&lt;=164500),164500,IF(AND(C12&gt;164500,C12&lt;=169400),169400,IF(AND(C12&gt;169400,C12&lt;=174500),174500,IF(AND(C12&gt;174500,C12&lt;=179700),179700,IF(AND(C12&gt;179700,C12&lt;=185100),185100,IF(AND(C12&gt;185100,C12&lt;=190700),190700,IF(AND(C12&gt;190700,C12&lt;=196400),196400,IF(AND(C12&gt;196400,C12&lt;=202300),202300,IF(AND(C12&gt;202300,C12&lt;=208400),208400,IF(AND(C12&gt;208400,C12&lt;=208400),208400,)))))))))))))))))))))</f>
        <v>#REF!</v>
      </c>
      <c r="E12" s="2"/>
      <c r="F12" s="2"/>
      <c r="G12" s="2"/>
      <c r="H12" s="2"/>
      <c r="I12" s="2"/>
    </row>
    <row r="13" spans="1:9" ht="21" hidden="1" customHeight="1">
      <c r="A13" s="4"/>
      <c r="B13" s="1">
        <v>8700</v>
      </c>
      <c r="C13" s="1" t="e">
        <f t="shared" si="0"/>
        <v>#REF!</v>
      </c>
      <c r="D13" s="1" t="e">
        <f>IF(AND(C13&lt;=118500),118500,IF(AND(C13&gt;118500,C13&lt;=122100),122100,IF(AND(C13&gt;122100,C13&lt;=125800),125800,IF(AND(C13&gt;125800,C13&lt;=129600),129600,IF(AND(C13&gt;129600,C13&lt;=133500),133500,IF(AND(C13&gt;133500,C13&lt;=137500),137500,IF(AND(C13&gt;137500,C13&lt;=141600),141600,IF(AND(C13&gt;141600,C13&lt;=145800),145800,IF(AND(C13&gt;145800,C13&lt;=150200),150200,IF(AND(C13&gt;150200,C13&lt;=154700),154700,IF(AND(C13&gt;154700,C13&lt;=159300),159300,IF(AND(C13&gt;159300,C13&lt;=154100),154100,IF(AND(C13&gt;154100,C13&lt;=169000),169000,IF(AND(C13&gt;169000,C13&lt;=174100),174100,IF(AND(C13&gt;174100,C13&lt;=179300),179300,IF(AND(C13&gt;179300,C13&lt;=184700),184700,IF(AND(C13&gt;184700,C13&lt;=190200),190200,IF(AND(C13&gt;190200,C13&lt;=195900),195900,IF(AND(C13&gt;195900,C13&lt;=201800),201800,IF(AND(C13&gt;201800,C13&lt;=207900),207900,IF(AND(C13&gt;207900,C13&lt;=207900),207900,)))))))))))))))))))))</f>
        <v>#REF!</v>
      </c>
      <c r="E13" s="2"/>
      <c r="F13" s="2"/>
      <c r="G13" s="2"/>
      <c r="H13" s="2"/>
      <c r="I13" s="2"/>
    </row>
    <row r="14" spans="1:9" ht="24.75" hidden="1" customHeight="1">
      <c r="A14" s="4"/>
      <c r="B14" s="1">
        <v>8000</v>
      </c>
      <c r="C14" s="1" t="e">
        <f t="shared" si="0"/>
        <v>#REF!</v>
      </c>
      <c r="D14" s="1" t="e">
        <f>IF(AND(C14&lt;=88400),88400,IF(AND(C14&gt;88400,C14&lt;=91100),91100,IF(AND(C14&gt;91100,C14&lt;=93800),93800,IF(AND(C14&gt;93800,C14&lt;=96600),96600,IF(AND(C14&gt;96600,C14&lt;=99500),99500,IF(AND(C14&gt;99500,C14&lt;=102500),102500,IF(AND(C14&gt;102500,C14&lt;=105600),105600,IF(AND(C14&gt;105600,C14&lt;=108800),108800,IF(AND(C14&gt;108800,C14&lt;=112100),112100,IF(AND(C14&gt;112100,C14&lt;=115500),115500,IF(AND(C14&gt;115500,C14&lt;=119000),119000,IF(AND(C14&gt;119000,C14&lt;=122600),122600,IF(AND(C14&gt;122600,C14&lt;=126300),126300,IF(AND(C14&gt;126300,C14&lt;=130100),130100,IF(AND(C14&gt;130100,C14&lt;=134000),134000,IF(AND(C14&gt;134000,C14&lt;=138000),138000,IF(AND(C14&gt;138000,C14&lt;=142100),142100,IF(AND(C14&gt;142100,C14&lt;=146400),146400,IF(AND(C14&gt;146400,C14&lt;=150800),150800,IF(AND(C14&gt;150800,C14&lt;=155300),155300,IF(AND(C14&gt;155300,C14&lt;=160000),160000,IF(AND(C14&gt;160000,C14&lt;=164800),164800,IF(AND(C14&gt;164800,C14&lt;=169700),169700,IF(AND(C14&gt;169700,C14&lt;=174800),174800,IF(AND(C14&gt;174800,C14&lt;=180000),180000,IF(AND(C14&gt;180000,C14&lt;=185400),185400,IF(AND(C14&gt;185400,C14&lt;=191000),191000,IF(AND(C14&gt;191000,C14&lt;=196700),196700,IF(AND(C14&gt;196700,C14&lt;=202600),202600,IF(AND(C14&gt;202600,C14&lt;=202600),202600, ))))))))))))))))))))))))))))))</f>
        <v>#REF!</v>
      </c>
      <c r="E14" s="2"/>
      <c r="F14" s="2"/>
      <c r="G14" s="2"/>
      <c r="H14" s="2"/>
      <c r="I14" s="2"/>
    </row>
    <row r="15" spans="1:9" ht="20.25" hidden="1" customHeight="1">
      <c r="A15" s="4"/>
      <c r="B15" s="1">
        <v>7600</v>
      </c>
      <c r="C15" s="1" t="e">
        <f t="shared" si="0"/>
        <v>#REF!</v>
      </c>
      <c r="D15" s="1" t="e">
        <f>IF(AND(C15&lt;=78800),78800,IF(AND(C15&gt;78800,C15&lt;=81200),81200,IF(AND(C15&gt;81200,C15&lt;=83600),83600,IF(AND(C15&gt;83600,C15&lt;=86100),86100,IF(AND(C15&gt;86100,C15&lt;=88700),88700,IF(AND(C15&gt;88700,C15&lt;=91400),91400,IF(AND(C15&gt;91400,C15&lt;=94100),94100,IF(AND(C15&gt;94100,C15&lt;=96900),96900,IF(AND(C15&gt;96900,C15&lt;=99800),99800,IF(AND(C15&gt;99800,C15&lt;=102800),102800,IF(AND(C15&gt;102800,C15&lt;=105900),105900,IF(AND(C15&gt;105900,C15&lt;=109100),109100,IF(AND(C15&gt;109100,C15&lt;=112400),112400,IF(AND(C15&gt;112400,C15&lt;=115800),115800,IF(AND(C15&gt;115800,C15&lt;=119300),119300,IF(AND(C15&gt;119300,C15&lt;=122900),122900,IF(AND(C15&gt;122900,C15&lt;=126600),126600,IF(AND(C15&gt;126600,C15&lt;=130400),130400,IF(AND(C15&gt;130400,C15&lt;=134300),134300,IF(AND(C15&gt;134300,C15&lt;=138300),138300,IF(AND(C15&gt;138300,C15&lt;=142400),142400,IF(AND(C15&gt;142400,C15&lt;=146700),146700,IF(AND(C15&gt;146700,C15&lt;=151100),151100,IF(AND(C15&gt;151100,C15&lt;=155600),155600,IF(AND(C15&gt;155600,C15&lt;=160300),160300,IF(AND(C15&gt;160300,C15&lt;=165100),165100,IF(AND(C15&gt;165100,C15&lt;=170100),170100,IF(AND(C15&gt;170100,C15&lt;=175200),175200,IF(AND(C15&gt;175200,C15&lt;=180500),180500,IF(AND(C15&gt;180500,C15&lt;=185900),185900,IF(AND(C15&gt;185900,C15&lt;=191500),191500,IF(AND(C15&gt;191500,C15&lt;=197200),197200,IF(AND(C15&gt;197200,C15&lt;=197200),197200,)))))))))))))))))))))))))))))))))</f>
        <v>#REF!</v>
      </c>
      <c r="E15" s="2"/>
      <c r="F15" s="2"/>
      <c r="G15" s="2"/>
      <c r="H15" s="2"/>
      <c r="I15" s="2"/>
    </row>
    <row r="16" spans="1:9" ht="18" hidden="1" customHeight="1">
      <c r="A16" s="4"/>
      <c r="B16" s="1">
        <v>6000</v>
      </c>
      <c r="C16" s="1" t="e">
        <f t="shared" si="0"/>
        <v>#REF!</v>
      </c>
      <c r="D16" s="1" t="e">
        <f>IF(AND(C16&lt;=67700),67700,IF(AND(C16&gt;67700,C16&lt;=69700),69700,IF(AND(C16&gt;69700,C16&lt;=71800),71800,IF(AND(C16&gt;71800,C16&lt;=74000),74000,IF(AND(C16&gt;74000,C16&lt;=76200),76200,IF(AND(C16&gt;76200,C16&lt;=78500),78500,IF(AND(C16&gt;78500,C16&lt;=80900),80900,IF(AND(C16&gt;80900,C16&lt;=83300),83300,IF(AND(C16&gt;83300,C16&lt;=85800),85800,IF(AND(C16&gt;85800,C16&lt;=88400),88400,IF(AND(C16&gt;88400,C16&lt;=91100),91100,IF(AND(C16&gt;91100,C16&lt;=93800),93800,IF(AND(C16&gt;93800,C16&lt;=96600),96600,IF(AND(C16&gt;96600,C16&lt;=99500),99500,IF(AND(C16&gt;99500,C16&lt;=102500),102500,IF(AND(C16&gt;102500,C16&lt;=105600),105600,IF(AND(C16&gt;105600,C16&lt;=108800),108800,IF(AND(C16&gt;108800,C16&lt;=112100),112100,IF(AND(C16&gt;112100,C16&lt;=115500),115500,IF(AND(C16&gt;115500,C16&lt;=119000),119000,IF(AND(C16&gt;119000,C16&lt;=122600),122600,IF(AND(C16&gt;122600,C16&lt;=126300),126300,IF(AND(C16&gt;126300,C16&lt;=130100),130100,IF(AND(C16&gt;130100,C16&lt;=134000),134000,IF(AND(C16&gt;134000,C16&lt;=138000),138000,IF(AND(C16&gt;138000,C16&lt;=142100),142100,IF(AND(C16&gt;142100,C16&lt;=146400),146400,IF(AND(C16&gt;146400,C16&lt;=150800),150800,IF(AND(C16&gt;150800,C16&lt;=155300),155300,IF(AND(C16&gt;155300,C16&lt;=160000),160000,IF(AND(C16&gt;160000,C16&lt;=164800),164800,IF(AND(C16&gt;164800,C16&lt;=169700),169700,IF(AND(C16&gt;169700,C16&lt;=174800),174800,IF(AND(C16&gt;174800,C16&lt;=180000),180000,IF(AND(C16&gt;180000,C16&lt;=185400),185400,IF(AND(C16&gt;185400,C16&lt;=191000),191000,IF(AND(C16&gt;191000,C16&lt;=191000),191000,)))))))))))))))))))))))))))))))))))))</f>
        <v>#REF!</v>
      </c>
      <c r="E16" s="2"/>
      <c r="F16" s="2"/>
      <c r="G16" s="2"/>
      <c r="H16" s="2"/>
      <c r="I16" s="2"/>
    </row>
    <row r="17" spans="1:9" ht="21" hidden="1" customHeight="1">
      <c r="A17" s="4"/>
      <c r="B17" s="1">
        <v>6400</v>
      </c>
      <c r="C17" s="1" t="e">
        <f t="shared" si="0"/>
        <v>#REF!</v>
      </c>
      <c r="D17" s="1" t="e">
        <f>IF(AND(C17&lt;=67700),67700,IF(AND(C17&gt;67700,C17&lt;=69700),69700,IF(AND(C17&gt;69700,C17&lt;=71800),71800,IF(AND(C17&gt;71800,C17&lt;=74000),74000,IF(AND(C17&gt;74000,C17&lt;=76200),76200,IF(AND(C17&gt;76200,C17&lt;=78500),78500,IF(AND(C17&gt;78500,C17&lt;=80900),80900,IF(AND(C17&gt;80900,C17&lt;=83300),83300,IF(AND(C17&gt;83300,C17&lt;=85800),85800,IF(AND(C17&gt;85800,C17&lt;=88400),88400,IF(AND(C17&gt;88400,C17&lt;=91100),91100,IF(AND(C17&gt;91100,C17&lt;=93800),93800,IF(AND(C17&gt;93800,C17&lt;=96600),96600,IF(AND(C17&gt;96600,C17&lt;=99500),99500,IF(AND(C17&gt;99500,C17&lt;=102500),102500,IF(AND(C17&gt;102500,C17&lt;=105600),105600,IF(AND(C17&gt;105600,C17&lt;=108800),108800,IF(AND(C17&gt;108800,C17&lt;=112100),112100,IF(AND(C17&gt;112100,C17&lt;=115500),115500,IF(AND(C17&gt;115500,C17&lt;=119000),119000,IF(AND(C17&gt;119000,C17&lt;=122600),122600,IF(AND(C17&gt;122600,C17&lt;=126300),126300,IF(AND(C17&gt;126300,C17&lt;=130100),130100,IF(AND(C17&gt;130100,C17&lt;=134000),134000,IF(AND(C17&gt;134000,C17&lt;=138000),138000,IF(AND(C17&gt;138000,C17&lt;=142100),142100,IF(AND(C17&gt;142100,C17&lt;=146400),146400,IF(AND(C17&gt;146400,C17&lt;=150800),150800,IF(AND(C17&gt;150800,C17&lt;=155300),155300,IF(AND(C17&gt;155300,C17&lt;=160000),160000,IF(AND(C17&gt;160000,C17&lt;=164800),164800,IF(AND(C17&gt;164800,C17&lt;=169700),169700,IF(AND(C17&gt;169700,C17&lt;=174800),174800,IF(AND(C17&gt;174800,C17&lt;=180000),180000,IF(AND(C17&gt;180000,C17&lt;=185400),185400,IF(AND(C17&gt;185400,C17&lt;=191000),191000,IF(AND(C17&gt;191000,C17&lt;=191000),191000,)))))))))))))))))))))))))))))))))))))</f>
        <v>#REF!</v>
      </c>
      <c r="E17" s="2"/>
      <c r="F17" s="2"/>
      <c r="G17" s="2"/>
      <c r="H17" s="2"/>
      <c r="I17" s="2"/>
    </row>
    <row r="18" spans="1:9" ht="21.75" hidden="1" customHeight="1">
      <c r="A18" s="4"/>
      <c r="B18" s="1">
        <v>6600</v>
      </c>
      <c r="C18" s="1" t="e">
        <f t="shared" si="0"/>
        <v>#REF!</v>
      </c>
      <c r="D18" s="1" t="e">
        <f>IF(AND(C18&lt;=67700),67700,IF(AND(C18&gt;67700,C18&lt;=69700),69700,IF(AND(C18&gt;69700,C18&lt;=71800),71800,IF(AND(C18&gt;71800,C18&lt;=74000),74000,IF(AND(C18&gt;74000,C18&lt;=76200),76200,IF(AND(C18&gt;76200,C18&lt;=78500),78500,IF(AND(C18&gt;78500,C18&lt;=80900),80900,IF(AND(C18&gt;80900,C18&lt;=83300),83300,IF(AND(C18&gt;83300,C18&lt;=85800),85800,IF(AND(C18&gt;85800,C18&lt;=88400),88400,IF(AND(C18&gt;88400,C18&lt;=91100),91100,IF(AND(C18&gt;91100,C18&lt;=93800),93800,IF(AND(C18&gt;93800,C18&lt;=96600),96600,IF(AND(C18&gt;96600,C18&lt;=99500),99500,IF(AND(C18&gt;99500,C18&lt;=102500),102500,IF(AND(C18&gt;102500,C18&lt;=105600),105600,IF(AND(C18&gt;105600,C18&lt;=108800),108800,IF(AND(C18&gt;108800,C18&lt;=112100),112100,IF(AND(C18&gt;112100,C18&lt;=115500),115500,IF(AND(C18&gt;115500,C18&lt;=119000),119000,IF(AND(C18&gt;119000,C18&lt;=122600),122600,IF(AND(C18&gt;122600,C18&lt;=126300),126300,IF(AND(C18&gt;126300,C18&lt;=130100),130100,IF(AND(C18&gt;130100,C18&lt;=134000),134000,IF(AND(C18&gt;134000,C18&lt;=138000),138000,IF(AND(C18&gt;138000,C18&lt;=142100),142100,IF(AND(C18&gt;142100,C18&lt;=146400),146400,IF(AND(C18&gt;146400,C18&lt;=150800),150800,IF(AND(C18&gt;150800,C18&lt;=155300),155300,IF(AND(C18&gt;155300,C18&lt;=160000),160000,IF(AND(C18&gt;160000,C18&lt;=164800),164800,IF(AND(C18&gt;164800,C18&lt;=169700),169700,IF(AND(C18&gt;169700,C18&lt;=174800),174800,IF(AND(C18&gt;174800,C18&lt;=180000),180000,IF(AND(C18&gt;180000,C18&lt;=185400),185400,IF(AND(C18&gt;185400,C18&lt;=191000),191000,IF(AND(C18&gt;191000,C18&lt;=191000),191000,)))))))))))))))))))))))))))))))))))))</f>
        <v>#REF!</v>
      </c>
      <c r="E18" s="2"/>
      <c r="F18" s="2"/>
      <c r="G18" s="2"/>
      <c r="H18" s="2"/>
      <c r="I18" s="2"/>
    </row>
    <row r="19" spans="1:9" ht="18.75" hidden="1" customHeight="1">
      <c r="A19" s="4"/>
      <c r="B19" s="1">
        <v>5400</v>
      </c>
      <c r="C19" s="1" t="e">
        <f t="shared" si="0"/>
        <v>#REF!</v>
      </c>
      <c r="D19" s="1" t="e">
        <f>IF(AND(C19&lt;=56100),56100,IF(AND(C19&gt;56100,C19&lt;=57800),57800,IF(AND(C19&gt;57800,C19&lt;=59500),59500,IF(AND(C19&gt;59500,C19&lt;=61300),61300,IF(AND(C19&gt;61300,C19&lt;=63100),63100,IF(AND(C19&gt;63100,C19&lt;=65000),65000,IF(AND(C19&gt;65000,C19&lt;=67000),67000,IF(AND(C19&gt;67000,C19&lt;=69000),69000,IF(AND(C19&gt;69000,C19&lt;=71100),71100,IF(AND(C19&gt;71100,C19&lt;=73200),73200,IF(AND(C19&gt;73200,C19&lt;=75400),75400,IF(AND(C19&gt;75400,C19&lt;=77700),77700,IF(AND(C19&gt;77700,C19&lt;=80000),80000,IF(AND(C19&gt;80000,C19&lt;=82400),82400,IF(AND(C19&gt;82400,C19&lt;=84900),84900,IF(AND(C19&gt;84900,C19&lt;=87400),87400,IF(AND(C19&gt;87400,C19&lt;=90000),90000,IF(AND(C19&gt;90000,C19&lt;=92700),92700,IF(AND(C19&gt;92700,C19&lt;=95500),95500,IF(AND(C19&gt;95500,C19&lt;=98400),98400,IF(AND(C19&gt;98400,C19&lt;=101400),101400,IF(AND(C19&gt;101400,C19&lt;=104400),104400,IF(AND(C19&gt;104400,C19&lt;=107500),107500,IF(AND(C19&gt;107500,C19&lt;=110700),110700,IF(AND(C19&gt;110700,C19&lt;=114000),114000,IF(AND(C19&gt;114000,C19&lt;=117400),117400,IF(AND(C19&gt;117400,C19&lt;=120900),120900,IF(AND(C19&gt;120900,C19&lt;=124500),124500,IF(AND(C19&gt;124500,C19&lt;=128200),128200,IF(AND(C19&gt;128200,C19&lt;=132000),132000,IF(AND(C19&gt;132000,C19&lt;=136000),136000,IF(AND(C19&gt;136000,C19&lt;=140100),140100,IF(AND(C19&gt;140100,C19&lt;=144300),144300,IF(AND(C19&gt;144300,C19&lt;=148600),148600,IF(AND(C19&gt;148600,C19&lt;=153100),153100,IF(AND(C19&gt;153100,C19&lt;=157700),157700,IF(AND(C19&gt;157700,C19&lt;=162400),162400,IF(AND(C19&gt;162400,C19&lt;=167300),167300,IF(AND(C19&gt;167300,C19&lt;=172300),172300,IF(AND(C19&gt;172300,C19&lt;=177500),177500,IF(AND(C19&gt;177500,C19&lt;=177500),177500,)))))))))))))))))))))))))))))))))))))))))</f>
        <v>#REF!</v>
      </c>
      <c r="E19" s="2"/>
      <c r="F19" s="2"/>
      <c r="G19" s="2"/>
      <c r="H19" s="2"/>
      <c r="I19" s="2"/>
    </row>
    <row r="20" spans="1:9" ht="30" hidden="1" customHeight="1">
      <c r="A20" s="4"/>
      <c r="B20" s="1">
        <v>5200</v>
      </c>
      <c r="C20" s="1" t="e">
        <f t="shared" si="0"/>
        <v>#REF!</v>
      </c>
      <c r="D20" s="1" t="e">
        <f>IF(AND(C20&lt;=53100),53100,IF(AND(C20&gt;53100,C20&lt;=54700),54700,IF(AND(C20&gt;54700,C20&lt;=56300),56300,IF(AND(C20&gt;56300,C20&lt;=58000),58000,IF(AND(C20&gt;58000,C20&lt;=59700),59700,IF(AND(C20&gt;59700,C20&lt;=61500),61500,IF(AND(C20&gt;61500,C20&lt;=63300),63300,IF(AND(C20&gt;63300,C20&lt;=65200),65200,IF(AND(C20&gt;65200,C20&lt;=67200),67200,IF(AND(C20&gt;67200,C20&lt;=69200),69200,IF(AND(C20&gt;69200,C20&lt;=71300),71300,IF(AND(C20&gt;71300,C20&lt;=73400),73400,IF(AND(C20&gt;73400,C20&lt;=75600),75600,IF(AND(C20&gt;75600,C20&lt;=77900),77900,IF(AND(C20&gt;77900,C20&lt;=80200),80200,IF(AND(C20&gt;80200,C20&lt;=82600),82600,IF(AND(C20&gt;82600,C20&lt;=85100),85100,IF(AND(C20&gt;85100,C20&lt;=87700),87700,IF(AND(C20&gt;87700,C20&lt;=90300),90300,IF(AND(C20&gt;90300,C20&lt;=93000),93000,IF(AND(C20&gt;93000,C20&lt;=95800),95800,IF(AND(C20&gt;95800,C20&lt;=98700),98700,IF(AND(C20&gt;98700,C20&lt;=101700),101700,IF(AND(C20&gt;101700,C20&lt;=104800),104800,IF(AND(C20&gt;104800,C20&lt;=107900),107900,IF(AND(C20&gt;107900,C20&lt;=111100),111100,IF(AND(C20&gt;111100,C20&lt;=114400),114400,IF(AND(C20&gt;114400,C20&lt;=117800),117800,IF(AND(C20&gt;117800,C20&lt;=121300),121300,IF(AND(C20&gt;121300,C20&lt;=124900),124900,IF(AND(C20&gt;124900,C20&lt;=128600),128600,IF(AND(C20&gt;128600,C20&lt;=132500),132500,IF(AND(C20&gt;132500,C20&lt;=136500),136500,IF(AND(C20&gt;136500,C20&lt;=140600),140600,IF(AND(C20&gt;140600,C20&lt;=144800),144800,IF(AND(C20&gt;144800,C20&lt;=149100),149100,IF(AND(C20&gt;149100,C20&lt;=153600),153600,IF(AND(C20&gt;153600,C20&lt;=158200),158200,IF(AND(C20&gt;158200,C20&lt;=162900),162900,IF(AND(C20&gt;162900,C20&lt;=167800),167800,IF(AND(C20&gt;167800,C20&lt;=167800),167800,)))))))))))))))))))))))))))))))))))))))))</f>
        <v>#REF!</v>
      </c>
      <c r="E20" s="2"/>
      <c r="F20" s="2"/>
      <c r="G20" s="2"/>
      <c r="H20" s="2"/>
      <c r="I20" s="2"/>
    </row>
    <row r="21" spans="1:9" ht="22.5" hidden="1" customHeight="1">
      <c r="A21" s="3"/>
      <c r="B21" s="3">
        <v>4800</v>
      </c>
      <c r="C21" s="1" t="e">
        <f>C20</f>
        <v>#REF!</v>
      </c>
      <c r="D21" s="3" t="e">
        <f>IF(AND(C21&lt;=47600),47600,IF(AND(C21&gt;47600,C21&lt;=49000),49000,IF(AND(C21&gt;49000,C21&lt;=50500),50500,IF(AND(C21&gt;50500,C21&lt;=52000),52000,IF(AND(C21&gt;52000,C21&lt;=53600),53600,IF(AND(C21&gt;53600,C21&lt;=55200),55200,IF(AND(C21&gt;55200,C21&lt;=56900),56900,IF(AND(C21&gt;56900,C21&lt;=58600),58600,IF(AND(C21&gt;58600,C21&lt;=60400),60400,IF(AND(C21&gt;60400,C21&lt;=62200),62200,IF(AND(C21&gt;62200,C21&lt;=64100),64100,IF(AND(C21&gt;64100,C21&lt;=66000),66000,IF(AND(C21&gt;66000,C21&lt;=68000),68000,IF(AND(C21&gt;68000,C21&lt;=70000),70000,IF(AND(C21&gt;70000,C21&lt;=72100),72100,IF(AND(C21&gt;72100,C21&lt;=74300),74300,IF(AND(C21&gt;74300,C21&lt;=76500),76500,IF(AND(C21&gt;76500,C21&lt;=78800),78800,IF(AND(C21&gt;78800,C21&lt;=81200),81200,IF(AND(C21&gt;81200,C21&lt;=83600),83600,IF(AND(C21&gt;83600,C21&lt;=86100),86100,IF(AND(C21&gt;86100,C21&lt;=88700),88700,IF(AND(C21&gt;88700,C21&lt;=91400),91400,IF(AND(C21&gt;91400,C21&lt;=94100),94100,IF(AND(C21&gt;94100,C21&lt;=96900),96900,IF(AND(C21&gt;96900,C21&lt;=99800),99800,IF(AND(C21&gt;99800,C21&lt;=102800),102800,IF(AND(C21&gt;102800,C21&lt;=105900),105900,IF(AND(C21&gt;105900,C21&lt;=109100),109100,IF(AND(C21&gt;109100,C21&lt;=112400),112400,IF(AND(C21&gt;112400,C21&lt;=115800),115800,IF(AND(C21&gt;115800,C21&lt;=119300),119300,IF(AND(C21&gt;119300,C21&lt;=122900),122900,IF(AND(C21&gt;122900,C21&lt;=126600),126600,IF(AND(C21&gt;126600,C21&lt;=130400),130400,IF(AND(C21&gt;130400,C21&lt;=134300),134300,IF(AND(C21&gt;134300,C21&lt;=138300),138300,IF(AND(C21&gt;138300,C21&lt;=142400),142400,IF(AND(C21&gt;142400,C21&lt;=146700),146700,IF(AND(C21&gt;146700,C21&lt;=151100),151100))))))))))))))))))))))))))))))))))))))))</f>
        <v>#REF!</v>
      </c>
      <c r="E21" s="2"/>
      <c r="F21" s="2"/>
      <c r="G21" s="2"/>
      <c r="H21" s="2"/>
      <c r="I21" s="2"/>
    </row>
    <row r="22" spans="1:9" ht="26.25" hidden="1" customHeight="1">
      <c r="A22" s="4"/>
      <c r="B22" s="1">
        <v>4600</v>
      </c>
      <c r="C22" s="1" t="e">
        <f t="shared" si="0"/>
        <v>#REF!</v>
      </c>
      <c r="D22" s="1" t="e">
        <f>IF(AND(C22&lt;=44900),44900,IF(AND(C22&gt;44900,C22&lt;=46200),46200,IF(AND(C22&gt;46200,C22&lt;=47600),47600,IF(AND(C22&gt;47600,C22&lt;=49000),49000,IF(AND(C22&gt;49000,C22&lt;=50500),50500,IF(AND(C22&gt;50500,C22&lt;=52000),52000,IF(AND(C22&gt;52000,C22&lt;=53600),53600,IF(AND(C22&gt;53600,C22&lt;=55200),55200,IF(AND(C22&gt;55200,C22&lt;=56900),56900,IF(AND(C22&gt;56900,C22&lt;=58600),58600,IF(AND(C22&gt;58600,C22&lt;=60400),60400,IF(AND(C22&gt;60400,C22&lt;=62200),62200,IF(AND(C22&gt;62200,C22&lt;=64100),64100,IF(AND(C22&gt;64100,C22&lt;=66000),66000,IF(AND(C22&gt;66000,C22&lt;=68000),68000,IF(AND(C22&gt;68000,C22&lt;=70000),70000,IF(AND(C22&gt;70000,C22&lt;=72100),72100,IF(AND(C22&gt;72100,C22&lt;=74300),74300,IF(AND(C22&gt;74300,C22&lt;=76500),76500,IF(AND(C22&gt;76500,C22&lt;=78800),78800,IF(AND(C22&gt;78800,C22&lt;=81200),81200,IF(AND(C22&gt;81200,C22&lt;=83600),83600,IF(AND(C22&gt;83600,C22&lt;=86100),86100,IF(AND(C22&gt;86100,C22&lt;=88700),88700,IF(AND(C22&gt;88700,C22&lt;=91400),91400,IF(AND(C22&gt;91400,C22&lt;=94100),94100,IF(AND(C22&gt;94100,C22&lt;=96900),96900,IF(AND(C22&gt;96900,C22&lt;=99800),99800,IF(AND(C22&gt;99800,C22&lt;=102800),102800,IF(AND(C22&gt;102800,C22&lt;=105900),105900,IF(AND(C22&gt;105900,C22&lt;=109100),109100,IF(AND(C22&gt;109100,C22&lt;=112400),112400,IF(AND(C22&gt;112400,C22&lt;=115800),115800,IF(AND(C22&gt;115800,C22&lt;=199300),199300,IF(AND(C22&gt;199300,C22&lt;=122900),122900,IF(AND(C22&gt;122900,C22&lt;=126600),126600,IF(AND(C22&gt;126600,C22&lt;=130400),130400,IF(AND(C22&gt;130400,C22&lt;=134300),134300,IF(AND(C22&gt;134300,C22&lt;=138300),138300,IF(AND(C22&gt;138300,C22&lt;=142400),142400,IF(AND(C22&gt;142400,C22&lt;=142400),142400,)))))))))))))))))))))))))))))))))))))))))</f>
        <v>#REF!</v>
      </c>
      <c r="E22" s="2"/>
      <c r="F22" s="2"/>
      <c r="G22" s="2"/>
      <c r="H22" s="2"/>
      <c r="I22" s="2"/>
    </row>
    <row r="23" spans="1:9" ht="21" hidden="1" customHeight="1">
      <c r="A23" s="4"/>
      <c r="B23" s="1">
        <v>3600</v>
      </c>
      <c r="C23" s="1" t="e">
        <f t="shared" si="0"/>
        <v>#REF!</v>
      </c>
      <c r="D23" s="1" t="e">
        <f>IF(AND(C23&lt;=35400),35400,IF(AND(C23&gt;35400,C23&lt;=36500),36500,IF(AND(C23&gt;36500,C23&lt;=37600),37600,IF(AND(C23&gt;37600,C23&lt;=38700),38700,IF(AND(C23&gt;38700,C23&lt;=39900),39900,IF(AND(C23&gt;39900,C23&lt;=41100),41100,IF(AND(C23&gt;41100,C23&lt;=42300),42300,IF(AND(C23&gt;42300,C23&lt;=43600),43600,IF(AND(C23&gt;43600,C23&lt;=44900),44900,IF(AND(C23&gt;44900,C23&lt;=46200),46200,IF(AND(C23&gt;46200,C23&lt;=47600),47600,IF(AND(C23&gt;47600,C23&lt;=49000),49000,IF(AND(C23&gt;49000,C23&lt;=50500),50500,IF(AND(C23&gt;50500,C23&lt;=52000),52000,IF(AND(C23&gt;52000,C23&lt;=53600),53600,IF(AND(C23&gt;53600,C23&lt;=55200),55200,IF(AND(C23&gt;55200,C23&lt;=56900),56900,IF(AND(C23&gt;56900,C23&lt;=58600),58600,IF(AND(C23&gt;58600,C23&lt;=60400),60400,IF(AND(C23&gt;60400,C23&lt;=62200),62200,IF(AND(C23&gt;62200,C23&lt;=64100),64100,IF(AND(C23&gt;64100,C23&lt;=66000),66000,IF(AND(C23&gt;66000,C23&lt;=68000),68000,IF(AND(C23&gt;68000,C23&lt;=70000),70000,IF(AND(C23&gt;70000,C23&lt;=72100),72100,IF(AND(C23&gt;72100,C23&lt;=74300),74300,IF(AND(C23&gt;74300,C23&lt;=76500),76500,IF(AND(C23&gt;76500,C23&lt;=78800),78800,IF(AND(C23&gt;78800,C23&lt;=81200),81200,IF(AND(C23&gt;81200,C23&lt;=83600),83600,IF(AND(C23&gt;83600,C23&lt;=86100),86100,IF(AND(C23&gt;86100,C23&lt;=68700),68700,IF(AND(C23&gt;68700,C23&lt;=91400),91400,IF(AND(C23&gt;91400,C23&lt;=94100),94100,IF(AND(C23&gt;94100,C23&lt;=96900),96900,IF(AND(C23&gt;96900,C23&lt;=99800),99800,IF(AND(C23&gt;99800,C23&lt;=102800),102800,IF(AND(C23&gt;102800,C23&lt;=105900),105900,IF(AND(C23&gt;105900,C23&lt;=109100),109100,IF(AND(C23&gt;109100,C23&lt;=112400),112400,IF(AND(C23&gt;112400,C23&lt;=112400),112400,)))))))))))))))))))))))))))))))))))))))))</f>
        <v>#REF!</v>
      </c>
      <c r="E23" s="2"/>
      <c r="F23" s="2"/>
      <c r="G23" s="2"/>
      <c r="H23" s="2"/>
      <c r="I23" s="2"/>
    </row>
    <row r="24" spans="1:9" ht="23.25" hidden="1" customHeight="1">
      <c r="A24" s="4"/>
      <c r="B24" s="1">
        <v>4000</v>
      </c>
      <c r="C24" s="1" t="e">
        <f t="shared" si="0"/>
        <v>#REF!</v>
      </c>
      <c r="D24" s="1" t="e">
        <f>IF(AND(C24&lt;=35400),35400,IF(AND(C24&gt;35400,C24&lt;=36500),36500,IF(AND(C24&gt;36500,C24&lt;=37600),37600,IF(AND(C24&gt;37600,C24&lt;=38700),38700,IF(AND(C24&gt;38700,C24&lt;=39900),39900,IF(AND(C24&gt;39900,C24&lt;=41100),41100,IF(AND(C24&gt;41100,C24&lt;=42300),42300,IF(AND(C24&gt;42300,C24&lt;=43600),43600,IF(AND(C24&gt;43600,C24&lt;=44900),44900,IF(AND(C24&gt;44900,C24&lt;=46200),46200,IF(AND(C24&gt;46200,C24&lt;=47600),47600,IF(AND(C24&gt;47600,C24&lt;=49000),49000,IF(AND(C24&gt;49000,C24&lt;=50500),50500,IF(AND(C24&gt;50500,C24&lt;=52000),52000,IF(AND(C24&gt;52000,C24&lt;=53600),53600,IF(AND(C24&gt;53600,C24&lt;=55200),55200,IF(AND(C24&gt;55200,C24&lt;=56900),56900,IF(AND(C24&gt;56900,C24&lt;=58600),58600,IF(AND(C24&gt;58600,C24&lt;=60400),60400,IF(AND(C24&gt;60400,C24&lt;=62200),62200,IF(AND(C24&gt;62200,C24&lt;=64100),64100,IF(AND(C24&gt;64100,C24&lt;=66000),66000,IF(AND(C24&gt;66000,C24&lt;=68000),68000,IF(AND(C24&gt;68000,C24&lt;=70000),70000,IF(AND(C24&gt;70000,C24&lt;=72100),72100,IF(AND(C24&gt;72100,C24&lt;=74300),74300,IF(AND(C24&gt;74300,C24&lt;=76500),76500,IF(AND(C24&gt;76500,C24&lt;=78800),78800,IF(AND(C24&gt;78800,C24&lt;=81200),81200,IF(AND(C24&gt;81200,C24&lt;=83600),83600,IF(AND(C24&gt;83600,C24&lt;=86100),86100,IF(AND(C24&gt;86100,C24&lt;=68700),68700,IF(AND(C24&gt;68700,C24&lt;=91400),91400,IF(AND(C24&gt;91400,C24&lt;=94100),94100,IF(AND(C24&gt;94100,C24&lt;=96900),96900,IF(AND(C24&gt;96900,C24&lt;=99800),99800,IF(AND(C24&gt;99800,C24&lt;=102800),102800,IF(AND(C24&gt;102800,C24&lt;=105900),105900,IF(AND(C24&gt;105900,C24&lt;=109100),109100,IF(AND(C24&gt;109100,C24&lt;=112400),112400,IF(AND(C24&gt;112400,C24&lt;=112400),112400,)))))))))))))))))))))))))))))))))))))))))</f>
        <v>#REF!</v>
      </c>
      <c r="E24" s="2"/>
      <c r="F24" s="2"/>
      <c r="G24" s="2"/>
      <c r="H24" s="2"/>
      <c r="I24" s="2"/>
    </row>
    <row r="25" spans="1:9" ht="19.5" hidden="1" customHeight="1">
      <c r="A25" s="4"/>
      <c r="B25" s="1">
        <v>4200</v>
      </c>
      <c r="C25" s="1" t="e">
        <f t="shared" si="0"/>
        <v>#REF!</v>
      </c>
      <c r="D25" s="1" t="e">
        <f>IF(AND(C25&lt;=35400),35400,IF(AND(C25&gt;35400,C25&lt;=36500),36500,IF(AND(C25&gt;36500,C25&lt;=37600),37600,IF(AND(C25&gt;37600,C25&lt;=38700),38700,IF(AND(C25&gt;38700,C25&lt;=39900),39900,IF(AND(C25&gt;39900,C25&lt;=41100),41100,IF(AND(C25&gt;41100,C25&lt;=42300),42300,IF(AND(C25&gt;42300,C25&lt;=43600),43600,IF(AND(C25&gt;43600,C25&lt;=44900),44900,IF(AND(C25&gt;44900,C25&lt;=46200),46200,IF(AND(C25&gt;46200,C25&lt;=47600),47600,IF(AND(C25&gt;47600,C25&lt;=49000),49000,IF(AND(C25&gt;49000,C25&lt;=50500),50500,IF(AND(C25&gt;50500,C25&lt;=52000),52000,IF(AND(C25&gt;52000,C25&lt;=53600),53600,IF(AND(C25&gt;53600,C25&lt;=55200),55200,IF(AND(C25&gt;55200,C25&lt;=56900),56900,IF(AND(C25&gt;56900,C25&lt;=58600),58600,IF(AND(C25&gt;58600,C25&lt;=60400),60400,IF(AND(C25&gt;60400,C25&lt;=62200),62200,IF(AND(C25&gt;62200,C25&lt;=64100),64100,IF(AND(C25&gt;64100,C25&lt;=66000),66000,IF(AND(C25&gt;66000,C25&lt;=68000),68000,IF(AND(C25&gt;68000,C25&lt;=70000),70000,IF(AND(C25&gt;70000,C25&lt;=72100),72100,IF(AND(C25&gt;72100,C25&lt;=74300),74300,IF(AND(C25&gt;74300,C25&lt;=76500),76500,IF(AND(C25&gt;76500,C25&lt;=78800),78800,IF(AND(C25&gt;78800,C25&lt;=81200),81200,IF(AND(C25&gt;81200,C25&lt;=83600),83600,IF(AND(C25&gt;83600,C25&lt;=86100),86100,IF(AND(C25&gt;86100,C25&lt;=68700),68700,IF(AND(C25&gt;68700,C25&lt;=91400),91400,IF(AND(C25&gt;91400,C25&lt;=94100),94100,IF(AND(C25&gt;94100,C25&lt;=96900),96900,IF(AND(C25&gt;96900,C25&lt;=99800),99800,IF(AND(C25&gt;99800,C25&lt;=102800),102800,IF(AND(C25&gt;102800,C25&lt;=105900),105900,IF(AND(C25&gt;105900,C25&lt;=109100),109100,IF(AND(C25&gt;109100,C25&lt;=112400),112400,IF(AND(C25&gt;112400,C25&lt;=112400),112400,)))))))))))))))))))))))))))))))))))))))))</f>
        <v>#REF!</v>
      </c>
      <c r="E25" s="2"/>
      <c r="F25" s="2"/>
      <c r="G25" s="2"/>
      <c r="H25" s="2"/>
      <c r="I25" s="2"/>
    </row>
    <row r="26" spans="1:9" ht="15" hidden="1" customHeight="1">
      <c r="A26" s="4"/>
      <c r="B26" s="1">
        <v>2500</v>
      </c>
      <c r="C26" s="1" t="e">
        <f t="shared" si="0"/>
        <v>#REF!</v>
      </c>
      <c r="D26" s="1" t="e">
        <f>IF(AND(C26&lt;=29200),29200,IF(AND(C26&gt;29200,C26&lt;=30100),30100,IF(AND(C26&gt;30100,C26&lt;=31000),31000,IF(AND(C26&gt;31000,C26&lt;=31900),31900,IF(AND(C26&gt;31900,C26&lt;=32900),32900,IF(AND(C26&gt;32900,C26&lt;=33900),33900,IF(AND(C26&gt;33900,C26&lt;=34900),34900,IF(AND(C26&gt;34900,C26&lt;=35900),35900,IF(AND(C26&gt;35900,C26&lt;=37000),37000,IF(AND(C26&gt;37000,C26&lt;=38100),38100,IF(AND(C26&gt;38100,C26&lt;=39200),39200,IF(AND(C26&gt;39200,C26&lt;=40400),40400,IF(AND(C26&gt;40400,C26&lt;=41600),41600,IF(AND(C26&gt;41600,C26&lt;=42800),42800,IF(AND(C26&gt;42800,C26&lt;=44100),44100,IF(AND(C26&gt;44100,C26&lt;=45400),45400,IF(AND(C26&gt;45400,C26&lt;=46800),46800,IF(AND(C26&gt;46800,C26&lt;=48200),48200,IF(AND(C26&gt;48200,C26&lt;=49600),49600,IF(AND(C26&gt;49600,C26&lt;=51100),51100,IF(AND(C26&gt;51100,C26&lt;=52600),52600,IF(AND(C26&gt;52600,C26&lt;=54200),54200,IF(AND(C26&gt;54200,C26&lt;=55800),55800,IF(AND(C26&gt;55800,C26&lt;=57500),57500,IF(AND(C26&gt;57500,C26&lt;=59200),59200,IF(AND(C26&gt;59200,C26&lt;=61000),61000,IF(AND(C26&gt;61000,C26&lt;=62800),62800,IF(AND(C26&gt;62800,C26&lt;=64700),64700,IF(AND(C26&gt;64700,C26&lt;=66600),66600,IF(AND(C26&gt;66600,C26&lt;=68600),68600,IF(AND(C26&gt;68600,C26&lt;=70700),70700,IF(AND(C26&gt;70700,C26&lt;=72800),72800,IF(AND(C26&gt;72800,C26&lt;=75000),75000,IF(AND(C26&gt;75000,C26&lt;=77300),77300,IF(AND(C26&gt;77300,C26&lt;=79600),79600,IF(AND(C26&gt;79600,C26&lt;=82000),82000,IF(AND(C26&gt;82000,C26&lt;=84500),84500,IF(AND(C26&gt;84500,C26&lt;=87000),87000,IF(AND(C26&gt;87000,C26&lt;=89600),89600,IF(AND(C26&gt;89600,C26&lt;=92300),92300,IF(AND(C26&gt;92300,C26&lt;=92300),92300,)))))))))))))))))))))))))))))))))))))))))</f>
        <v>#REF!</v>
      </c>
      <c r="E26" s="2"/>
      <c r="F26" s="2"/>
      <c r="G26" s="2"/>
      <c r="H26" s="2"/>
      <c r="I26" s="2"/>
    </row>
    <row r="27" spans="1:9" ht="18" hidden="1" customHeight="1">
      <c r="A27" s="4"/>
      <c r="B27" s="1">
        <v>2800</v>
      </c>
      <c r="C27" s="1" t="e">
        <f t="shared" si="0"/>
        <v>#REF!</v>
      </c>
      <c r="D27" s="1" t="e">
        <f>IF(AND(C27&lt;=29200),29200,IF(AND(C27&gt;29200,C27&lt;=30100),30100,IF(AND(C27&gt;30100,C27&lt;=31000),31000,IF(AND(C27&gt;31000,C27&lt;=31900),31900,IF(AND(C27&gt;31900,C27&lt;=32900),32900,IF(AND(C27&gt;32900,C27&lt;=33900),33900,IF(AND(C27&gt;33900,C27&lt;=34900),34900,IF(AND(C27&gt;34900,C27&lt;=35900),35900,IF(AND(C27&gt;35900,C27&lt;=37000),37000,IF(AND(C27&gt;37000,C27&lt;=38100),38100,IF(AND(C27&gt;38100,C27&lt;=39200),39200,IF(AND(C27&gt;39200,C27&lt;=40400),40400,IF(AND(C27&gt;40400,C27&lt;=41600),41600,IF(AND(C27&gt;41600,C27&lt;=42800),42800,IF(AND(C27&gt;42800,C27&lt;=44100),44100,IF(AND(C27&gt;44100,C27&lt;=45400),45400,IF(AND(C27&gt;45400,C27&lt;=46800),46800,IF(AND(C27&gt;46800,C27&lt;=48200),48200,IF(AND(C27&gt;48200,C27&lt;=49600),49600,IF(AND(C27&gt;49600,C27&lt;=51100),51100,IF(AND(C27&gt;51100,C27&lt;=52600),52600,IF(AND(C27&gt;52600,C27&lt;=54200),54200,IF(AND(C27&gt;54200,C27&lt;=55800),55800,IF(AND(C27&gt;55800,C27&lt;=57500),57500,IF(AND(C27&gt;57500,C27&lt;=59200),59200,IF(AND(C27&gt;59200,C27&lt;=61000),61000,IF(AND(C27&gt;61000,C27&lt;=62800),62800,IF(AND(C27&gt;62800,C27&lt;=64700),64700,IF(AND(C27&gt;64700,C27&lt;=66600),66600,IF(AND(C27&gt;66600,C27&lt;=68600),68600,IF(AND(C27&gt;68600,C27&lt;=70700),70700,IF(AND(C27&gt;70700,C27&lt;=72800),72800,IF(AND(C27&gt;72800,C27&lt;=75000),75000,IF(AND(C27&gt;75000,C27&lt;=77300),77300,IF(AND(C27&gt;77300,C27&lt;=79600),79600,IF(AND(C27&gt;79600,C27&lt;=82000),82000,IF(AND(C27&gt;82000,C27&lt;=84500),84500,IF(AND(C27&gt;84500,C27&lt;=87000),87000,IF(AND(C27&gt;87000,C27&lt;=89600),89600,IF(AND(C27&gt;89600,C27&lt;=92300),92300,IF(AND(C27&gt;92300,C27&lt;=92300),92300,)))))))))))))))))))))))))))))))))))))))))</f>
        <v>#REF!</v>
      </c>
      <c r="E27" s="2"/>
      <c r="F27" s="2"/>
      <c r="G27" s="2"/>
      <c r="H27" s="2"/>
      <c r="I27" s="2"/>
    </row>
    <row r="28" spans="1:9" ht="18.75" hidden="1" customHeight="1">
      <c r="A28" s="4"/>
      <c r="B28" s="1">
        <v>2400</v>
      </c>
      <c r="C28" s="1" t="e">
        <f t="shared" si="0"/>
        <v>#REF!</v>
      </c>
      <c r="D28" s="1" t="e">
        <f>IF(AND(C28&lt;=25500),25500,IF(AND(C28&gt;25500,C28&lt;=26300),26300,IF(AND(C28&gt;26300,C28&lt;=27100),27100,IF(AND(C28&gt;27100,C28&lt;=27900),27900,IF(AND(C28&gt;27900,C28&lt;=28700),28700,IF(AND(C28&gt;28700,C28&lt;=29600),29600,IF(AND(C28&gt;29600,C28&lt;=30500),30500,IF(AND(C28&gt;30500,C28&lt;=31400),31400,IF(AND(C28&gt;31400,C28&lt;=32300),32300,IF(AND(C28&gt;32300,C28&lt;=33300),33300,IF(AND(C28&gt;33300,C28&lt;=34300),34300,IF(AND(C28&gt;34300,C28&lt;=35300),35300,IF(AND(C28&gt;35300,C28&lt;=36400),36400,IF(AND(C28&gt;36400,C28&lt;=37500),37500,IF(AND(C28&gt;37500,C28&lt;=38600),38600,IF(AND(C28&gt;38600,C28&lt;=39800),39800,IF(AND(C28&gt;39800,C28&lt;=41000),41000,IF(AND(C28&gt;41000,C28&lt;=42200),42200,IF(AND(C28&gt;42200,C28&lt;=43500),43500,IF(AND(C28&gt;43500,C28&lt;=44800),44800,IF(AND(C28&gt;44800,C28&lt;=46100),46100,IF(AND(C28&gt;46100,C28&lt;=47500),47500,IF(AND(C28&gt;47500,C28&lt;=48900),48900,IF(AND(C28&gt;48900,C28&lt;=50400),50400,IF(AND(C28&gt;50400,C28&lt;=51900),51900,IF(AND(C28&gt;51900,C28&lt;=53500),53500,IF(AND(C28&gt;53500,C28&lt;=55100),55100,IF(AND(C28&gt;55100,C28&lt;=56800),56800,IF(AND(C28&gt;56800,C28&lt;=58500),58500,IF(AND(C28&gt;58500,C28&lt;=60300),60300,IF(AND(C28&gt;60300,C28&lt;=62100),62100,IF(AND(C28&gt;62100,C28&lt;=64000),64000,IF(AND(C28&gt;64000,C28&lt;=65900),65900,IF(AND(C28&gt;65900,C28&lt;=67900),67900,IF(AND(C28&gt;67900,C28&lt;=69900),69900,IF(AND(C28&gt;69900,C28&lt;=72000),72000,IF(AND(C28&gt;72000,C28&lt;=74200),74200,IF(AND(C28&gt;74200,C28&lt;=76400),76400,IF(AND(C28&gt;76400,C28&lt;=78700),78700,IF(AND(C28&gt;78700,C28&lt;=81100),81100,IF(AND(C28&gt;81100,C28&lt;=81100),81100,)))))))))))))))))))))))))))))))))))))))))</f>
        <v>#REF!</v>
      </c>
      <c r="E28" s="2"/>
      <c r="F28" s="2"/>
      <c r="G28" s="2"/>
      <c r="H28" s="2"/>
      <c r="I28" s="2"/>
    </row>
    <row r="29" spans="1:9" ht="18" hidden="1" customHeight="1">
      <c r="A29" s="4"/>
      <c r="B29" s="1">
        <v>1950</v>
      </c>
      <c r="C29" s="1" t="e">
        <f t="shared" si="0"/>
        <v>#REF!</v>
      </c>
      <c r="D29" s="1" t="e">
        <f>IF(AND(C29&lt;=21700),21700,IF(AND(C29&gt;21700,C29&lt;=22400),22400,IF(AND(C29&gt;22400,C29&lt;=23100),23100,IF(AND(C29&gt;23100,C29&lt;=23800),23800,IF(AND(C29&gt;23800,C29&lt;=24500),24500,IF(AND(C29&gt;24500,C29&lt;=25200),25200,IF(AND(C29&gt;25200,C29&lt;=26000),26000,IF(AND(C29&gt;26000,C29&lt;=26800),26800,IF(AND(C29&gt;26800,C29&lt;=27600),27600,IF(AND(C29&gt;27600,C29&lt;=28400),28400,IF(AND(C29&gt;28400,C29&lt;=29300),29300,IF(AND(C29&gt;29300,C29&lt;=30200),30200,IF(AND(C29&gt;30200,C29&lt;=31100),31100,IF(AND(C29&gt;31100,C29&lt;=32000),32000,IF(AND(C29&gt;32000,C29&lt;=33000),33000,IF(AND(C29&gt;33000,C29&lt;=34000),34000,IF(AND(C29&gt;34000,C29&lt;=35000),35000,IF(AND(C29&gt;35000,C29&lt;=36100),36100,IF(AND(C29&gt;36100,C29&lt;=37200),37200,IF(AND(C29&gt;37200,C29&lt;=38300),38300,IF(AND(C29&gt;38300,C29&lt;=39400),39400,IF(AND(C29&gt;39400,C29&lt;=40600),40600,IF(AND(C29&gt;40600,C29&lt;=41800),41800,IF(AND(C29&gt;41800,C29&lt;=43100),43100,IF(AND(C29&gt;43100,C29&lt;=44400),44400,IF(AND(C29&gt;44400,C29&lt;=45700),45700,IF(AND(C29&gt;45700,C29&lt;=47100),47100,IF(AND(C29&gt;47100,C29&lt;=48500),48500,IF(AND(C29&gt;48500,C29&lt;=50000),50000,IF(AND(C29&gt;50000,C29&lt;=51500),51500,IF(AND(C29&gt;51500,C29&lt;=53000),53000,IF(AND(C29&gt;53000,C29&lt;=54600),54600,IF(AND(C29&gt;54600,C29&lt;=56200),56200,IF(AND(C29&gt;56200,C29&lt;=57900),57900,IF(AND(C29&gt;57900,C29&lt;=59600),59600,IF(AND(C29&gt;59600,C29&lt;=61400),61400,IF(AND(C29&gt;61400,C29&lt;=63200),63200,IF(AND(C29&gt;63200,C29&lt;=65100),65100,IF(AND(C29&gt;65100,C29&lt;=67100),67100,IF(AND(C29&gt;67100,C29&lt;=69100),69100,IF(AND(C29&gt;69100,C29&lt;=69100),69100,)))))))))))))))))))))))))))))))))))))))))</f>
        <v>#REF!</v>
      </c>
      <c r="E29" s="2"/>
      <c r="F29" s="2"/>
      <c r="G29" s="2"/>
      <c r="H29" s="2"/>
      <c r="I29" s="2"/>
    </row>
    <row r="30" spans="1:9" ht="20.25" hidden="1" customHeight="1">
      <c r="A30" s="4"/>
      <c r="B30" s="1">
        <v>2000</v>
      </c>
      <c r="C30" s="1" t="e">
        <f t="shared" si="0"/>
        <v>#REF!</v>
      </c>
      <c r="D30" s="1" t="e">
        <f>IF(AND(C30&lt;=21700),21700,IF(AND(C30&gt;21700,C30&lt;=22400),22400,IF(AND(C30&gt;22400,C30&lt;=23100),23100,IF(AND(C30&gt;23100,C30&lt;=23800),23800,IF(AND(C30&gt;23800,C30&lt;=24500),24500,IF(AND(C30&gt;24500,C30&lt;=25200),25200,IF(AND(C30&gt;25200,C30&lt;=26000),26000,IF(AND(C30&gt;26000,C30&lt;=26800),26800,IF(AND(C30&gt;26800,C30&lt;=27600),27600,IF(AND(C30&gt;27600,C30&lt;=28400),28400,IF(AND(C30&gt;28400,C30&lt;=29300),29300,IF(AND(C30&gt;29300,C30&lt;=30200),30200,IF(AND(C30&gt;30200,C30&lt;=31100),31100,IF(AND(C30&gt;31100,C30&lt;=32000),32000,IF(AND(C30&gt;32000,C30&lt;=33000),33000,IF(AND(C30&gt;33000,C30&lt;=34000),34000,IF(AND(C30&gt;34000,C30&lt;=35000),35000,IF(AND(C30&gt;35000,C30&lt;=36100),36100,IF(AND(C30&gt;36100,C30&lt;=37200),37200,IF(AND(C30&gt;37200,C30&lt;=38300),38300,IF(AND(C30&gt;38300,C30&lt;=39400),39400,IF(AND(C30&gt;39400,C30&lt;=40600),40600,IF(AND(C30&gt;40600,C30&lt;=41800),41800,IF(AND(C30&gt;41800,C30&lt;=43100),43100,IF(AND(C30&gt;43100,C30&lt;=44400),44400,IF(AND(C30&gt;44400,C30&lt;=45700),45700,IF(AND(C30&gt;45700,C30&lt;=47100),47100,IF(AND(C30&gt;47100,C30&lt;=48500),48500,IF(AND(C30&gt;48500,C30&lt;=50000),50000,IF(AND(C30&gt;50000,C30&lt;=51500),51500,IF(AND(C30&gt;51500,C30&lt;=53000),53000,IF(AND(C30&gt;53000,C30&lt;=54600),54600,IF(AND(C30&gt;54600,C30&lt;=56200),56200,IF(AND(C30&gt;56200,C30&lt;=57900),57900,IF(AND(C30&gt;57900,C30&lt;=59600),59600,IF(AND(C30&gt;59600,C30&lt;=61400),61400,IF(AND(C30&gt;61400,C30&lt;=63200),63200,IF(AND(C30&gt;63200,C30&lt;=65100),65100,IF(AND(C30&gt;65100,C30&lt;=67100),67100,IF(AND(C30&gt;67100,C30&lt;=69100),69100,IF(AND(C30&gt;69100,C30&lt;=69100),69100,)))))))))))))))))))))))))))))))))))))))))</f>
        <v>#REF!</v>
      </c>
      <c r="E30" s="2"/>
      <c r="F30" s="2"/>
      <c r="G30" s="2"/>
      <c r="H30" s="2"/>
      <c r="I30" s="2"/>
    </row>
    <row r="31" spans="1:9" ht="12.75" hidden="1" customHeight="1">
      <c r="A31" s="4"/>
      <c r="B31" s="1">
        <v>1900</v>
      </c>
      <c r="C31" s="1" t="e">
        <f t="shared" si="0"/>
        <v>#REF!</v>
      </c>
      <c r="D31" s="1" t="e">
        <f>IF(AND(C31&lt;=19900),19900,IF(AND(C31&gt;19900,C31&lt;=20500),20500,IF(AND(C31&gt;20500,C31&lt;=21100),21100,IF(AND(C31&gt;21100,C31&lt;=21700),21700,IF(AND(C31&gt;21700,C31&lt;=22400),22400,IF(AND(C31&gt;22400,C31&lt;=23100),23100,IF(AND(C31&gt;23100,C31&lt;=23800),23800,IF(AND(C31&gt;23800,C31&lt;=24500),24500,IF(AND(C31&gt;24500,C31&lt;=25200),25200,IF(AND(C31&gt;25200,C31&lt;=26000),26000,IF(AND(C31&gt;26000,C31&lt;=26800),26800,IF(AND(C31&gt;26800,C31&lt;=27500),27500,IF(AND(C31&gt;27500,C31&lt;=28400),28400,IF(AND(C31&gt;28400,C31&lt;=29300),29300,IF(AND(C31&gt;29300,C31&lt;=30200),30200,IF(AND(C31&gt;30200,C31&lt;=31100),31100,IF(AND(C31&gt;31100,C31&lt;=32000),32000,IF(AND(C31&gt;32000,C31&lt;=33000),33000,IF(AND(C31&gt;33000,C31&lt;=34000),34000,IF(AND(C31&gt;34000,C31&lt;=35000),35000,IF(AND(C31&gt;35000,C31&lt;=36100),36100,IF(AND(C31&gt;36100,C31&lt;=37200),37200,IF(AND(C31&gt;37200,C31&lt;=38300),38300,IF(AND(C31&gt;38300,C31&lt;=39400),39400,IF(AND(C31&gt;39400,C31&lt;=40600),40600,IF(AND(C31&gt;40600,C31&lt;=41800),41800,IF(AND(C31&gt;41800,C31&lt;=43100),43100,IF(AND(C31&gt;43100,C31&lt;=44400),44400,IF(AND(C31&gt;44400,C31&lt;=45700),45700,IF(AND(C31&gt;45700,C31&lt;=47100),47100,IF(AND(C31&gt;47100,C31&lt;=48500),48500,IF(AND(C31&gt;48500,C31&lt;=50000),50000,IF(AND(C31&gt;50000,C31&lt;=51500),51500,IF(AND(C31&gt;51500,C31&lt;=53000),53000,IF(AND(C31&gt;53000,C31&lt;=54600),54600,IF(AND(C31&gt;54600,C31&lt;=56200),56200,IF(AND(C31&gt;56200,C31&lt;=57900),57900,IF(AND(C31&gt;57900,C31&lt;=59600),59600,IF(AND(C31&gt;59600,C31&lt;=61400),61400,IF(AND(C31&gt;61400,C31&lt;=63200),63200,IF(AND(C31&gt;63200,C31&lt;=63200),63200,)))))))))))))))))))))))))))))))))))))))))</f>
        <v>#REF!</v>
      </c>
      <c r="E31" s="2"/>
      <c r="F31" s="2"/>
      <c r="G31" s="2"/>
      <c r="H31" s="2"/>
      <c r="I31" s="2"/>
    </row>
    <row r="32" spans="1:9" ht="18" hidden="1" customHeight="1">
      <c r="A32" s="4"/>
      <c r="B32" s="1">
        <v>1800</v>
      </c>
      <c r="C32" s="1" t="e">
        <f t="shared" si="0"/>
        <v>#REF!</v>
      </c>
      <c r="D32" s="1" t="e">
        <f>IF(AND(C32&lt;=18000),18000,IF(AND(C32&gt;18000,C32&lt;=18500),18500,IF(AND(C32&gt;18500,C32&lt;=19100),19100,IF(AND(C32&gt;19100,C32&lt;=19700),19700,IF(AND(C32&gt;19700,C32&lt;=20300),20300,IF(AND(C32&gt;20300,C32&lt;=20900),20900,IF(AND(C32&gt;20900,C32&lt;=21500),21500,IF(AND(C32&gt;21500,C32&lt;=22100),22100,IF(AND(C32&gt;22100,C32&lt;=22800),22800,IF(AND(C32&gt;22800,C32&lt;=23500),23500,IF(AND(C32&gt;23500,C32&lt;=24200),24200,IF(AND(C32&gt;24200,C32&lt;=24900),24900,IF(AND(C32&gt;24900,C32&lt;=25600),25600,IF(AND(C32&gt;25600,C32&lt;=26400),26400,IF(AND(C32&gt;26400,C32&lt;=27200),27200,IF(AND(C32&gt;27200,C32&lt;=28000),28000,IF(AND(C32&gt;28000,C32&lt;=28800),28800,IF(AND(C32&gt;28800,C32&lt;=29700),29700,IF(AND(C32&gt;29700,C32&lt;=30600),30600,IF(AND(C32&gt;30600,C32&lt;=31500),31500,IF(AND(C32&gt;31500,C32&lt;=32400),32400,IF(AND(C32&gt;32400,C32&lt;=33400),33400,IF(AND(C32&gt;33400,C32&lt;=34400),34400,IF(AND(C32&gt;34400,C32&lt;=35400),35400,IF(AND(C32&gt;35400,C32&lt;=36500),36500,IF(AND(C32&gt;36500,C32&lt;=37600),37600,IF(AND(C32&gt;37600,C32&lt;=38700),38700,IF(AND(C32&gt;38700,C32&lt;=39900),39900,IF(AND(C32&gt;39900,C32&lt;=41100),41100,IF(AND(C32&gt;41100,C32&lt;=42300),42300,IF(AND(C32&gt;42300,C32&lt;=43600),43600,IF(AND(C32&gt;43600,C32&lt;=44900),44900,IF(AND(C32&gt;44900,C32&lt;=46200),46200,IF(AND(C32&gt;46200,C32&lt;=47600),47600,IF(AND(C32&gt;47600,C32&lt;=49000),49000,IF(AND(C32&gt;49000,C32&lt;=50500),50500,IF(AND(C32&gt;50500,C32&lt;=52000),52000,IF(AND(C32&gt;52000,C32&lt;=53600),53600,IF(AND(C32&gt;53600,C32&lt;=55200),55200,IF(AND(C32&gt;55200,C32&lt;=56900),56900,IF(AND(C32&gt;56900,C32&lt;=56900),56900,)))))))))))))))))))))))))))))))))))))))))</f>
        <v>#REF!</v>
      </c>
      <c r="E32" s="2"/>
      <c r="F32" s="2"/>
      <c r="G32" s="2"/>
      <c r="H32" s="2"/>
      <c r="I32" s="2"/>
    </row>
    <row r="33" spans="1:9" ht="17.25" hidden="1" customHeight="1">
      <c r="A33" s="4"/>
      <c r="B33" s="1">
        <v>1300</v>
      </c>
      <c r="C33" s="1" t="e">
        <f t="shared" si="0"/>
        <v>#REF!</v>
      </c>
      <c r="D33" s="1" t="e">
        <f>IF(AND(C33&lt;=16900),16900,IF(AND(C33&gt;16900,C33&lt;=17400),17400,IF(AND(C33&gt;17400,C33&lt;=17900),17900,IF(AND(C33&gt;17900,C33&lt;=18400),18400,IF(AND(C33&gt;18400,C33&lt;=19000),19000,IF(AND(C33&gt;19000,C33&lt;=19600),19600,IF(AND(C33&gt;19600,C33&lt;=20200),20200,IF(AND(C33&gt;20200,C33&lt;=20800),20800,IF(AND(C33&gt;20800,C33&lt;=21400),21400,IF(AND(C33&gt;21400,C33&lt;=22000),22000,IF(AND(C33&gt;22000,C33&lt;=22700),22700,IF(AND(C33&gt;22700,C33&lt;=23400),23400,IF(AND(C33&gt;23400,C33&lt;=24100),24100,IF(AND(C33&gt;24100,C33&lt;=24800),24800,IF(AND(C33&gt;24800,C33&lt;=25500),25500,IF(AND(C33&gt;25500,C33&lt;=26300),26300,IF(AND(C33&gt;26300,C33&lt;=27100),27100,IF(AND(C33&gt;27100,C33&lt;=27900),27900,IF(AND(C33&gt;27900,C33&lt;=28700),28700,IF(AND(C33&gt;28700,C33&lt;=29600),29600,IF(AND(C33&gt;29600,C33&lt;=30500),30500,IF(AND(C33&gt;30500,C33&lt;=31400),31400,IF(AND(C33&gt;31400,C33&lt;=32300),32300,IF(AND(C33&gt;32300,C33&lt;=33300),33300,IF(AND(C33&gt;33300,C33&lt;=34300),34300,IF(AND(C33&gt;34300,C33&lt;=35300),35300,IF(AND(C33&gt;35300,C33&lt;=36400),36400,IF(AND(C33&gt;36400,C33&lt;=37500),37500,IF(AND(C33&gt;37500,C33&lt;=38600),38600,IF(AND(C33&gt;38600,C33&lt;=39800),39800,IF(AND(C33&gt;39800,C33&lt;=41000),41000,IF(AND(C33&gt;41000,C33&lt;=42200),42200,IF(AND(C33&gt;42200,C33&lt;=43500),43500,IF(AND(C33&gt;43500,C33&lt;=44800),44800,IF(AND(C33&gt;44800,C33&lt;=46100),46100,IF(AND(C33&gt;46100,C33&lt;=47500),47500,IF(AND(C33&gt;47500,C33&lt;=48900),48900,IF(AND(C33&gt;48900,C33&lt;=50400),50400,IF(AND(C33&gt;50400,C33&lt;=51900),51900,IF(AND(C33&gt;51900,C33&lt;=53500),53500,IF(AND(C33&gt;53500,C33&lt;=53500),53500,)))))))))))))))))))))))))))))))))))))))))</f>
        <v>#REF!</v>
      </c>
      <c r="E33" s="2"/>
      <c r="F33" s="2"/>
      <c r="G33" s="2"/>
      <c r="H33" s="2"/>
      <c r="I33" s="2"/>
    </row>
    <row r="34" spans="1:9" ht="21.75" hidden="1" customHeight="1">
      <c r="A34" s="4"/>
      <c r="B34" s="1">
        <v>1400</v>
      </c>
      <c r="C34" s="1" t="e">
        <f t="shared" si="0"/>
        <v>#REF!</v>
      </c>
      <c r="D34" s="1" t="e">
        <f>IF(AND(C34&lt;=16900),16900,IF(AND(C34&gt;16900,C34&lt;=17400),17400,IF(AND(C34&gt;17400,C34&lt;=17900),17900,IF(AND(C34&gt;17900,C34&lt;=18400),18400,IF(AND(C34&gt;18400,C34&lt;=19000),19000,IF(AND(C34&gt;19000,C34&lt;=19600),19600,IF(AND(C34&gt;19600,C34&lt;=20200),20200,IF(AND(C34&gt;20200,C34&lt;=20800),20800,IF(AND(C34&gt;20800,C34&lt;=21400),21400,IF(AND(C34&gt;21400,C34&lt;=22000),22000,IF(AND(C34&gt;22000,C34&lt;=22700),22700,IF(AND(C34&gt;22700,C34&lt;=23400),23400,IF(AND(C34&gt;23400,C34&lt;=24100),24100,IF(AND(C34&gt;24100,C34&lt;=24800),24800,IF(AND(C34&gt;24800,C34&lt;=25500),25500,IF(AND(C34&gt;25500,C34&lt;=26300),26300,IF(AND(C34&gt;26300,C34&lt;=27100),27100,IF(AND(C34&gt;27100,C34&lt;=27900),27900,IF(AND(C34&gt;27900,C34&lt;=28700),28700,IF(AND(C34&gt;28700,C34&lt;=29600),29600,IF(AND(C34&gt;29600,C34&lt;=30500),30500,IF(AND(C34&gt;30500,C34&lt;=31400),31400,IF(AND(C34&gt;31400,C34&lt;=32300),32300,IF(AND(C34&gt;32300,C34&lt;=33300),33300,IF(AND(C34&gt;33300,C34&lt;=34300),34300,IF(AND(C34&gt;34300,C34&lt;=35300),35300,IF(AND(C34&gt;35300,C34&lt;=36400),36400,IF(AND(C34&gt;36400,C34&lt;=37500),37500,IF(AND(C34&gt;37500,C34&lt;=38600),38600,IF(AND(C34&gt;38600,C34&lt;=39800),39800,IF(AND(C34&gt;39800,C34&lt;=41000),41000,IF(AND(C34&gt;41000,C34&lt;=42200),42200,IF(AND(C34&gt;42200,C34&lt;=43500),43500,IF(AND(C34&gt;43500,C34&lt;=44800),44800,IF(AND(C34&gt;44800,C34&lt;=46100),46100,IF(AND(C34&gt;46100,C34&lt;=47500),47500,IF(AND(C34&gt;47500,C34&lt;=48900),48900,IF(AND(C34&gt;48900,C34&lt;=50400),50400,IF(AND(C34&gt;50400,C34&lt;=51900),51900,IF(AND(C34&gt;51900,C34&lt;=53500),53500,IF(AND(C34&gt;53500,C34&lt;=53500),53500,)))))))))))))))))))))))))))))))))))))))))</f>
        <v>#REF!</v>
      </c>
      <c r="E34" s="2"/>
      <c r="F34" s="2"/>
      <c r="G34" s="2"/>
      <c r="H34" s="2"/>
      <c r="I34" s="2"/>
    </row>
    <row r="35" spans="1:9" ht="15" hidden="1" customHeight="1">
      <c r="A35" s="4"/>
      <c r="B35" s="1">
        <v>1650</v>
      </c>
      <c r="C35" s="1" t="e">
        <f t="shared" si="0"/>
        <v>#REF!</v>
      </c>
      <c r="D35" s="1" t="e">
        <f>IF(AND(C35&lt;=16900),16900,IF(AND(C35&gt;16900,C35&lt;=17400),17400,IF(AND(C35&gt;17400,C35&lt;=17900),17900,IF(AND(C35&gt;17900,C35&lt;=18400),18400,IF(AND(C35&gt;18400,C35&lt;=19000),19000,IF(AND(C35&gt;19000,C35&lt;=19600),19600,IF(AND(C35&gt;19600,C35&lt;=20200),20200,IF(AND(C35&gt;20200,C35&lt;=20800),20800,IF(AND(C35&gt;20800,C35&lt;=21400),21400,IF(AND(C35&gt;21400,C35&lt;=22000),22000,IF(AND(C35&gt;22000,C35&lt;=22700),22700,IF(AND(C35&gt;22700,C35&lt;=23400),23400,IF(AND(C35&gt;23400,C35&lt;=24100),24100,IF(AND(C35&gt;24100,C35&lt;=24800),24800,IF(AND(C35&gt;24800,C35&lt;=25500),25500,IF(AND(C35&gt;25500,C35&lt;=26300),26300,IF(AND(C35&gt;26300,C35&lt;=27100),27100,IF(AND(C35&gt;27100,C35&lt;=27900),27900,IF(AND(C35&gt;27900,C35&lt;=28700),28700,IF(AND(C35&gt;28700,C35&lt;=29600),29600,IF(AND(C35&gt;29600,C35&lt;=30500),30500,IF(AND(C35&gt;30500,C35&lt;=31400),31400,IF(AND(C35&gt;31400,C35&lt;=32300),32300,IF(AND(C35&gt;32300,C35&lt;=33300),33300,IF(AND(C35&gt;33300,C35&lt;=34300),34300,IF(AND(C35&gt;34300,C35&lt;=35300),35300,IF(AND(C35&gt;35300,C35&lt;=36400),36400,IF(AND(C35&gt;36400,C35&lt;=37500),37500,IF(AND(C35&gt;37500,C35&lt;=38600),38600,IF(AND(C35&gt;38600,C35&lt;=39800),39800,IF(AND(C35&gt;39800,C35&lt;=41000),41000,IF(AND(C35&gt;41000,C35&lt;=42200),42200,IF(AND(C35&gt;42200,C35&lt;=43500),43500,IF(AND(C35&gt;43500,C35&lt;=44800),44800,IF(AND(C35&gt;44800,C35&lt;=46100),46100,IF(AND(C35&gt;46100,C35&lt;=47500),47500,IF(AND(C35&gt;47500,C35&lt;=48900),48900,IF(AND(C35&gt;48900,C35&lt;=50400),50400,IF(AND(C35&gt;50400,C35&lt;=51900),51900,IF(AND(C35&gt;51900,C35&lt;=53500),53500,IF(AND(C35&gt;53500,C35&lt;=53500),53500,)))))))))))))))))))))))))))))))))))))))))</f>
        <v>#REF!</v>
      </c>
      <c r="E35" s="2"/>
      <c r="F35" s="2"/>
      <c r="G35" s="2"/>
      <c r="H35" s="2"/>
      <c r="I35" s="2"/>
    </row>
    <row r="37" spans="1:9" ht="23.25">
      <c r="A37" s="5"/>
      <c r="B37" s="5"/>
      <c r="C37" s="5"/>
      <c r="D37" s="10" t="s">
        <v>10</v>
      </c>
      <c r="E37" s="10"/>
      <c r="F37" s="10"/>
      <c r="G37" s="10"/>
      <c r="H37" s="10"/>
      <c r="I37" s="10"/>
    </row>
    <row r="38" spans="1:9" s="9" customFormat="1" ht="43.5" customHeight="1">
      <c r="A38" s="6" t="s">
        <v>14</v>
      </c>
      <c r="B38" s="13" t="s">
        <v>18</v>
      </c>
      <c r="C38" s="13" t="s">
        <v>19</v>
      </c>
      <c r="D38" s="7" t="s">
        <v>17</v>
      </c>
      <c r="E38" s="7" t="s">
        <v>17</v>
      </c>
      <c r="F38" s="7" t="s">
        <v>16</v>
      </c>
      <c r="G38" s="8" t="s">
        <v>5</v>
      </c>
      <c r="H38" s="8" t="s">
        <v>6</v>
      </c>
      <c r="I38" s="8" t="s">
        <v>8</v>
      </c>
    </row>
    <row r="39" spans="1:9" ht="33.75" customHeight="1">
      <c r="A39" s="3" t="e">
        <f>Introduction!B15+Introduction!B10</f>
        <v>#REF!</v>
      </c>
      <c r="B39" s="3" t="e">
        <f>B8</f>
        <v>#REF!</v>
      </c>
      <c r="C39" s="3" t="e">
        <f>C8</f>
        <v>#REF!</v>
      </c>
      <c r="D39" s="3" t="e">
        <f>IF(AND(C39&lt;=128900),132800,IF(AND(C39&gt;128900,C39&lt;=132800),136800,IF(AND(C39&gt;132800,C39&lt;=136800),140900,IF(AND(C39&gt;136800,C39&lt;=140900),145100,IF(AND(C39&gt;140900,C39&lt;=145100),149500,IF(AND(C39&gt;145100,C39&lt;=149500),154000,IF(AND(C39&gt;149500,C39&lt;=154000),158600,IF(AND(C39&gt;154000,C39&lt;=158600),163400,IF(AND(C39&gt;158600,C39&lt;=163400),168300,IF(AND(C39&gt;163400,C39&lt;=168300),173300,IF(AND(C39&gt;168300,C39&lt;=173300),178500,IF(AND(C39&gt;173300,C39&lt;=178500),183900,IF(AND(C39&gt;178500,C39&lt;=183900),189400,IF(AND(C39&gt;183900,C39&lt;=189400),195100,IF(AND(C39&gt;189400,C39&lt;=195100),201000,IF(AND(C39&gt;195100,C39&lt;=201000),207000,IF(AND(C39&gt;201000,C39&lt;=207000),213200,IF(AND(C39&gt;207000,C39&lt;=213200),219600,IF(AND(C39&gt;213200,C39&lt;=219600),219600)))))))))))))))))))</f>
        <v>#REF!</v>
      </c>
      <c r="E39" s="3" t="e">
        <f>IF(AND(B39=10000),D39,IF(AND(B39=9800),D40,IF(AND(B39=9500),D41,IF(AND(B39=8900),D42,IF(AND(B39=8800),D43,IF(AND(B39=8700),D44,IF(AND(B39=8000),D45,IF(AND(B39=7600),D46,IF(AND(B39=6000),D47,IF(AND(B39=6400),D48,IF(AND(B39=6600),D49,IF(AND(B39=5400),D50,IF(AND(B39=5200),D51,IF(AND(B39=4800),D52,IF(AND(B39=4600),D53,IF(AND(B39=4200),D54,IF(AND(B39=4000),D55,IF(AND(B39=3600),D56,IF(AND(B39=2800),D57,IF(AND(B39=2500),D58,IF(AND(B39=2400),D59,IF(AND(B39=2000),D60,IF(AND(B39=1950),D61,IF(AND(B39=1900),D62,IF(AND(B39=1800),D63,IF(AND(B39=1650),D64,IF(AND(B39=1400),D65,IF(AND(B39=1300),D66,))))))))))))))))))))))))))))</f>
        <v>#REF!</v>
      </c>
      <c r="F39" s="3" t="e">
        <f>E39*2/100</f>
        <v>#REF!</v>
      </c>
      <c r="G39" s="3" t="e">
        <f>ROUND(A39*Introduction!B12/100,0)</f>
        <v>#REF!</v>
      </c>
      <c r="H39" s="3" t="e">
        <f>Introduction!B13</f>
        <v>#REF!</v>
      </c>
      <c r="I39" s="24" t="e">
        <f>E39+F39+G39+H39</f>
        <v>#REF!</v>
      </c>
    </row>
    <row r="40" spans="1:9" ht="19.5" hidden="1" customHeight="1">
      <c r="A40" s="3"/>
      <c r="B40" s="3">
        <v>9800</v>
      </c>
      <c r="C40" s="3" t="e">
        <f>C39</f>
        <v>#REF!</v>
      </c>
      <c r="D40" s="3" t="e">
        <f>IF(AND(C40&lt;=126000),129800,IF(AND(C40&gt;126000,C40&lt;=129800),133700,IF(AND(C40&gt;129800,C40&lt;=133700),137700,IF(AND(C40&gt;133700,C40&lt;=137700),141800,IF(AND(C40&gt;137700,C40&lt;=141800),146100,IF(AND(C40&gt;141800,C40&lt;=146100),150500,IF(AND(C40&gt;146100,C40&lt;=150500),155000,IF(AND(C40&gt;150500,C40&lt;=155000),159700,IF(AND(C40&gt;155000,C40&lt;=159700),164500,IF(AND(C40&gt;159700,C40&lt;=164500),169400,IF(AND(C40&gt;164500,C40&lt;=169400),174500,IF(AND(C40&gt;169400,C40&lt;=174500),179700,IF(AND(C40&gt;174500,C40&lt;=179700),185100,IF(AND(C40&gt;179700,C40&lt;=185100),190700,IF(AND(C40&gt;185100,C40&lt;=190700),196400,IF(AND(C40&gt;190700,C40&lt;=196400),202300,IF(AND(C40&gt;196400,C40&lt;=202300),208400,IF(AND(C40&gt;202300,C40&lt;=208400),214700,IF(AND(C40&gt;208400,C40&lt;=214700),214700)))))))))))))))))))</f>
        <v>#REF!</v>
      </c>
      <c r="E40" s="3"/>
      <c r="F40" s="3"/>
      <c r="G40" s="3"/>
      <c r="H40" s="3"/>
      <c r="I40" s="3"/>
    </row>
    <row r="41" spans="1:9" ht="19.5" hidden="1" customHeight="1">
      <c r="A41" s="3"/>
      <c r="B41" s="3">
        <v>9500</v>
      </c>
      <c r="C41" s="3" t="e">
        <f t="shared" ref="C41:C66" si="1">C40</f>
        <v>#REF!</v>
      </c>
      <c r="D41" s="3" t="e">
        <f>IF(AND(C41&lt;=125200),129000,IF(AND(C41&gt;125200,C41&lt;=129000),132900,IF(AND(C41&gt;129000,C41&lt;=132900),136900,IF(AND(C41&gt;132900,C41&lt;=136900),141000,IF(AND(C41&gt;136900,C41&lt;=141000),145200,IF(AND(C41&gt;141000,C41&lt;=145200),149600,IF(AND(C41&gt;145200,C41&lt;=149600),154100,IF(AND(C41&gt;149600,C41&lt;=154100),158700,IF(AND(C41&gt;154100,C41&lt;=158700),163500,IF(AND(C41&gt;158700,C41&lt;=163500),168400,IF(AND(C41&gt;163500,C41&lt;=168400),173500,IF(AND(C41&gt;168400,C41&lt;=173500),178700,IF(AND(C41&gt;173500,C41&lt;=178700),184100,IF(AND(C41&gt;178700,C41&lt;=184100),189600,IF(AND(C41&gt;184100,C41&lt;=189600),195300,IF(AND(C41&gt;189600,C41&lt;=195300),201200,IF(AND(C41&gt;195300,C41&lt;=201200),207200,IF(AND(C41&gt;201200,C41&lt;=207200),213400,IF(AND(C41&gt;207200,C41&lt;=213400),213400)))))))))))))))))))</f>
        <v>#REF!</v>
      </c>
      <c r="E41" s="3"/>
      <c r="F41" s="3"/>
      <c r="G41" s="3"/>
      <c r="H41" s="3"/>
      <c r="I41" s="3"/>
    </row>
    <row r="42" spans="1:9" ht="19.5" hidden="1" customHeight="1">
      <c r="A42" s="3"/>
      <c r="B42" s="3">
        <v>8900</v>
      </c>
      <c r="C42" s="3" t="e">
        <f t="shared" si="1"/>
        <v>#REF!</v>
      </c>
      <c r="D42" s="3" t="e">
        <f>IF(AND(C41&lt;=123600),127300,IF(AND(C41&gt;123600,C41&lt;=127300),131100,IF(AND(C41&gt;127300,C41&lt;=131100),135000,IF(AND(C41&gt;131100,C41&lt;=135000),139100,IF(AND(C41&gt;135000,C41&lt;=139100),143300,IF(AND(C41&gt;139100,C41&lt;=143300),147600,IF(AND(C41&gt;143300,C41&lt;=147600),152000,IF(AND(C41&gt;147600,C41&lt;=152000),156600,IF(AND(C41&gt;152000,C41&lt;=156600),161300,IF(AND(C41&gt;156600,C41&lt;=161300),166100,IF(AND(C41&gt;161300,C41&lt;=166100),171100,IF(AND(C41&gt;166100,C41&lt;=171100),176200,IF(AND(C41&gt;171100,C41&lt;=176200),181500,IF(AND(C41&gt;176200,C41&lt;=181500),186900,IF(AND(C41&gt;181500,C41&lt;=186900),192500,IF(AND(C41&gt;186900,C41&lt;=192500),198300,IF(AND(C41&gt;192500,C41&lt;=198300),204200,IF(AND(C41&gt;198300,C41&lt;=204200),210300,IF(AND(C41&gt;204200,C41&lt;=210300),210300)))))))))))))))))))</f>
        <v>#REF!</v>
      </c>
      <c r="E42" s="3"/>
      <c r="F42" s="3"/>
      <c r="G42" s="3"/>
      <c r="H42" s="3"/>
      <c r="I42" s="3"/>
    </row>
    <row r="43" spans="1:9" ht="19.5" hidden="1" customHeight="1">
      <c r="A43" s="3"/>
      <c r="B43" s="3">
        <v>8800</v>
      </c>
      <c r="C43" s="3" t="e">
        <f t="shared" si="1"/>
        <v>#REF!</v>
      </c>
      <c r="D43" s="3" t="e">
        <f>IF(AND(C43&lt;=118700),122300,IF(AND(C43&gt;118700,C43&lt;=122300),126000,IF(AND(C43&gt;122300,C43&lt;=126000),129800,IF(AND(C43&gt;126000,C43&lt;=129800),133700,IF(AND(C43&gt;129800,C43&lt;=133700),137700,IF(AND(C43&gt;133700,C43&lt;=137700),141800,IF(AND(C43&gt;137700,C43&lt;=141800),146100,IF(AND(C43&gt;141800,C43&lt;=146100),150500,IF(AND(C43&gt;146100,C43&lt;=150500),155000,IF(AND(C43&gt;150500,C43&lt;=155000),159700,IF(AND(C43&gt;155000,C43&lt;=159700),164500,IF(AND(C43&gt;159700,C43&lt;=164500),169400,IF(AND(C43&gt;164500,C43&lt;=169400),174500,IF(AND(C43&gt;169400,C43&lt;=174500),179700,IF(AND(C43&gt;174500,C43&lt;=179700),185100,IF(AND(C43&gt;179700,C43&lt;=185100),190700,IF(AND(C43&gt;185100,C43&lt;=190700),196400,IF(AND(C43&gt;190700,C43&lt;=196400),202300,IF(AND(C43&gt;196400,C43&lt;=202300),208400,IF(AND(C43&gt;202300,C43&lt;=208400),208400))))))))))))))))))))</f>
        <v>#REF!</v>
      </c>
      <c r="E43" s="3"/>
      <c r="F43" s="3"/>
      <c r="G43" s="3"/>
      <c r="H43" s="3"/>
      <c r="I43" s="3"/>
    </row>
    <row r="44" spans="1:9" ht="20.25" hidden="1" customHeight="1">
      <c r="A44" s="3"/>
      <c r="B44" s="3">
        <v>8700</v>
      </c>
      <c r="C44" s="3" t="e">
        <f t="shared" si="1"/>
        <v>#REF!</v>
      </c>
      <c r="D44" s="3" t="e">
        <f>IF(AND(C44&lt;=118500),122100,IF(AND(C44&gt;118500,C44&lt;=122100),125800,IF(AND(C44&gt;122100,C44&lt;=125800),129600,IF(AND(C44&gt;125800,C44&lt;=129600),133500,IF(AND(C44&gt;129600,C44&lt;=133500),137500,IF(AND(C44&gt;133500,C44&lt;=137500),141600,IF(AND(C44&gt;137500,C44&lt;=141600),145800,IF(AND(C44&gt;141600,C44&lt;=145800),150200,IF(AND(C44&gt;145800,C44&lt;=150200),154700,IF(AND(C44&gt;150200,C44&lt;=154700),159300,IF(AND(C44&gt;154700,C44&lt;=159300),154100,IF(AND(C44&gt;159300,C44&lt;=154100),169000,IF(AND(C44&gt;154100,C44&lt;=169000),174100,IF(AND(C44&gt;169000,C44&lt;=174100),179300,IF(AND(C44&gt;174100,C44&lt;=179300),184700,IF(AND(C44&gt;179300,C44&lt;=184700),190200,IF(AND(C44&gt;184700,C44&lt;=190200),195900,IF(AND(C44&gt;190200,C44&lt;=195900),201800,IF(AND(C44&gt;195900,C44&lt;=201800),207900,IF(AND(C44&gt;201800,C44&lt;=207900),207900))))))))))))))))))))</f>
        <v>#REF!</v>
      </c>
      <c r="E44" s="3"/>
      <c r="F44" s="3"/>
      <c r="G44" s="3"/>
      <c r="H44" s="3"/>
      <c r="I44" s="3"/>
    </row>
    <row r="45" spans="1:9" ht="19.5" hidden="1" customHeight="1">
      <c r="A45" s="3"/>
      <c r="B45" s="3">
        <v>8000</v>
      </c>
      <c r="C45" s="3" t="e">
        <f t="shared" si="1"/>
        <v>#REF!</v>
      </c>
      <c r="D45" s="3" t="e">
        <f>IF(AND(C45&lt;=88400),91100,IF(AND(C45&gt;88400,C45&lt;=91100),93800,IF(AND(C45&gt;91100,C45&lt;=93800),96600,IF(AND(C45&gt;93800,C45&lt;=96600),99500,IF(AND(C45&gt;96600,C45&lt;=99500),102500,IF(AND(C45&gt;99500,C45&lt;=102500),105600,IF(AND(C45&gt;102500,C45&lt;=105600),108800,IF(AND(C45&gt;105600,C45&lt;=108800),112100,IF(AND(C45&gt;108800,C45&lt;=112100),115500,IF(AND(C45&gt;112100,C45&lt;=115500),119000,IF(AND(C45&gt;115500,C45&lt;=119000),122600,IF(AND(C45&gt;119000,C45&lt;=122600),126300,IF(AND(C45&gt;122600,C45&lt;=126300),130100,IF(AND(C45&gt;126300,C45&lt;=130100),134000,IF(AND(C45&gt;130100,C45&lt;=134000),138000,IF(AND(C45&gt;134000,C45&lt;=138000),142100,IF(AND(C45&gt;138000,C45&lt;=142100),146400,IF(AND(C45&gt;142100,C45&lt;=146400),150800,IF(AND(C45&gt;146400,C45&lt;=150800),155300,IF(AND(C45&gt;150800,C45&lt;=155300),160000,IF(AND(C45&gt;155300,C45&lt;=160000),164800,IF(AND(C45&gt;160000,C45&lt;=164800),169700,IF(AND(C45&gt;164800,C45&lt;=169700),174800,IF(AND(C45&gt;169700,C45&lt;=174800),180000,IF(AND(C45&gt;174800,C45&lt;=180000),185400,IF(AND(C45&gt;180000,C45&lt;=185400),191000,IF(AND(C45&gt;185400,C45&lt;=191000),196700,IF(AND(C45&gt;191000,C45&lt;=196700),202600,IF(AND(C45&gt;196700,C45&lt;=202600),202600)))))))))))))))))))))))))))))</f>
        <v>#REF!</v>
      </c>
      <c r="E45" s="3"/>
      <c r="F45" s="3"/>
      <c r="G45" s="3"/>
      <c r="H45" s="3"/>
      <c r="I45" s="3"/>
    </row>
    <row r="46" spans="1:9" ht="19.5" hidden="1" customHeight="1">
      <c r="A46" s="3"/>
      <c r="B46" s="3">
        <v>7600</v>
      </c>
      <c r="C46" s="3" t="e">
        <f t="shared" si="1"/>
        <v>#REF!</v>
      </c>
      <c r="D46" s="3" t="e">
        <f>IF(AND(C46&lt;=78800),81200,IF(AND(C46&gt;78800,C46&lt;=81200),83600,IF(AND(C46&gt;81200,C46&lt;=83600),86100,IF(AND(C46&gt;83600,C46&lt;=86100),88700,IF(AND(C46&gt;86100,C46&lt;=88700),91400,IF(AND(C46&gt;88700,C46&lt;=91400),94100,IF(AND(C46&gt;91400,C46&lt;=94100),96900,IF(AND(C46&gt;94100,C46&lt;=96900),99800,IF(AND(C46&gt;96900,C46&lt;=99800),102800,IF(AND(C46&gt;99800,C46&lt;=102800),105900,IF(AND(C46&gt;102800,C46&lt;=105900),109100,IF(AND(C46&gt;105900,C46&lt;=109100),112400,IF(AND(C46&gt;109100,C46&lt;=112400),115800,IF(AND(C46&gt;112400,C46&lt;=115800),119300,IF(AND(C46&gt;115800,C46&lt;=119300),122900,IF(AND(C46&gt;119300,C46&lt;=122900),126600,IF(AND(C46&gt;122900,C46&lt;=126600),130400,IF(AND(C46&gt;126600,C46&lt;=130400),134300,IF(AND(C46&gt;130400,C46&lt;=134300),138300,IF(AND(C46&gt;134300,C46&lt;=138300),142400,IF(AND(C46&gt;138300,C46&lt;=142400),146700,IF(AND(C46&gt;142400,C46&lt;=146700),151100,IF(AND(C46&gt;146700,C46&lt;=151100),155600,IF(AND(C46&gt;151100,C46&lt;=155600),160300,IF(AND(C46&gt;155600,C46&lt;=160300),165100,IF(AND(C46&gt;160300,C46&lt;=165100),170100,IF(AND(C46&gt;165100,C46&lt;=170100),175200,IF(AND(C46&gt;170100,C46&lt;=175200),180500,IF(AND(C46&gt;175200,C46&lt;=180500),185900,IF(AND(C46&gt;180500,C46&lt;=185900),191500,IF(AND(C46&gt;185900,C46&lt;=191500),197200,IF(AND(C46&gt;191500,C46&lt;=197200),197200))))))))))))))))))))))))))))))))</f>
        <v>#REF!</v>
      </c>
      <c r="E46" s="3"/>
      <c r="F46" s="3"/>
      <c r="G46" s="3"/>
      <c r="H46" s="3"/>
      <c r="I46" s="3"/>
    </row>
    <row r="47" spans="1:9" ht="19.5" hidden="1" customHeight="1">
      <c r="A47" s="3"/>
      <c r="B47" s="3">
        <v>6000</v>
      </c>
      <c r="C47" s="3" t="e">
        <f t="shared" si="1"/>
        <v>#REF!</v>
      </c>
      <c r="D47" s="3" t="e">
        <f>IF(AND(C47&lt;=67700),69700,IF(AND(C47&gt;67700,C47&lt;=69700),71800,IF(AND(C47&gt;69700,C47&lt;=71800),74000,IF(AND(C47&gt;71800,C47&lt;=74000),76200,IF(AND(C47&gt;74000,C47&lt;=76200),78500,IF(AND(C47&gt;76200,C47&lt;=78500),80900,IF(AND(C47&gt;78500,C47&lt;=80900),83300,IF(AND(C47&gt;80900,C47&lt;=83300),85800,IF(AND(C47&gt;83300,C47&lt;=85800),88400,IF(AND(C47&gt;85800,C47&lt;=88400),91100,IF(AND(C47&gt;88400,C47&lt;=91100),93800,IF(AND(C47&gt;91100,C47&lt;=93800),96600,IF(AND(C47&gt;93800,C47&lt;=96600),99500,IF(AND(C47&gt;96600,C47&lt;=99500),102500,IF(AND(C47&gt;99500,C47&lt;=102500),105600,IF(AND(C47&gt;102500,C47&lt;=105600),108800,IF(AND(C47&gt;105600,C47&lt;=108800),112100,IF(AND(C47&gt;108800,C47&lt;=112100),115500,IF(AND(C47&gt;112100,C47&lt;=115500),119000,IF(AND(C47&gt;115500,C47&lt;=119000),122600,IF(AND(C47&gt;119000,C47&lt;=122600),126300,IF(AND(C47&gt;122600,C47&lt;=126300),130100,IF(AND(C47&gt;126300,C47&lt;=130100),134000,IF(AND(C47&gt;130100,C47&lt;=134000),138000,IF(AND(C47&gt;134000,C47&lt;=138000),142100,IF(AND(C47&gt;138000,C47&lt;=142100),146400,IF(AND(C47&gt;142100,C47&lt;=146400),150800,IF(AND(C47&gt;146400,C47&lt;=150800),155300,IF(AND(C47&gt;150800,C47&lt;=155300),160000,IF(AND(C47&gt;155300,C47&lt;=160000),164800,IF(AND(C47&gt;160000,C47&lt;=164800),169700,IF(AND(C47&gt;164800,C47&lt;=169700),174800,IF(AND(C47&gt;169700,C47&lt;=174800),180000,IF(AND(C47&gt;174800,C47&lt;=180000),185400,IF(AND(C47&gt;180000,C47&lt;=185400),191000,IF(AND(C47&gt;185400,C47&lt;=191000),191000))))))))))))))))))))))))))))))))))))</f>
        <v>#REF!</v>
      </c>
      <c r="E47" s="3"/>
      <c r="F47" s="3"/>
      <c r="G47" s="3"/>
      <c r="H47" s="3"/>
      <c r="I47" s="3"/>
    </row>
    <row r="48" spans="1:9" ht="19.5" hidden="1" customHeight="1">
      <c r="A48" s="3"/>
      <c r="B48" s="3">
        <v>6400</v>
      </c>
      <c r="C48" s="3" t="e">
        <f t="shared" si="1"/>
        <v>#REF!</v>
      </c>
      <c r="D48" s="3" t="e">
        <f>IF(AND(C48&lt;=67700),69700,IF(AND(C48&gt;67700,C48&lt;=69700),71800,IF(AND(C48&gt;69700,C48&lt;=71800),74000,IF(AND(C48&gt;71800,C48&lt;=74000),76200,IF(AND(C48&gt;74000,C48&lt;=76200),78500,IF(AND(C48&gt;76200,C48&lt;=78500),80900,IF(AND(C48&gt;78500,C48&lt;=80900),83300,IF(AND(C48&gt;80900,C48&lt;=83300),85800,IF(AND(C48&gt;83300,C48&lt;=85800),88400,IF(AND(C48&gt;85800,C48&lt;=88400),91100,IF(AND(C48&gt;88400,C48&lt;=91100),93800,IF(AND(C48&gt;91100,C48&lt;=93800),96600,IF(AND(C48&gt;93800,C48&lt;=96600),99500,IF(AND(C48&gt;96600,C48&lt;=99500),102500,IF(AND(C48&gt;99500,C48&lt;=102500),105600,IF(AND(C48&gt;102500,C48&lt;=105600),108800,IF(AND(C48&gt;105600,C48&lt;=108800),112100,IF(AND(C48&gt;108800,C48&lt;=112100),115500,IF(AND(C48&gt;112100,C48&lt;=115500),119000,IF(AND(C48&gt;115500,C48&lt;=119000),122600,IF(AND(C48&gt;119000,C48&lt;=122600),126300,IF(AND(C48&gt;122600,C48&lt;=126300),130100,IF(AND(C48&gt;126300,C48&lt;=130100),134000,IF(AND(C48&gt;130100,C48&lt;=134000),138000,IF(AND(C48&gt;134000,C48&lt;=138000),142100,IF(AND(C48&gt;138000,C48&lt;=142100),146400,IF(AND(C48&gt;142100,C48&lt;=146400),150800,IF(AND(C48&gt;146400,C48&lt;=150800),155300,IF(AND(C48&gt;150800,C48&lt;=155300),160000,IF(AND(C48&gt;155300,C48&lt;=160000),164800,IF(AND(C48&gt;160000,C48&lt;=164800),169700,IF(AND(C48&gt;164800,C48&lt;=169700),174800,IF(AND(C48&gt;169700,C48&lt;=174800),180000,IF(AND(C48&gt;174800,C48&lt;=180000),185400,IF(AND(C48&gt;180000,C48&lt;=185400),191000,IF(AND(C48&gt;185400,C48&lt;=191000),191000))))))))))))))))))))))))))))))))))))</f>
        <v>#REF!</v>
      </c>
      <c r="E48" s="3"/>
      <c r="F48" s="3"/>
      <c r="G48" s="3"/>
      <c r="H48" s="3"/>
      <c r="I48" s="3"/>
    </row>
    <row r="49" spans="1:9" ht="19.5" hidden="1" customHeight="1">
      <c r="A49" s="3"/>
      <c r="B49" s="3">
        <v>6600</v>
      </c>
      <c r="C49" s="3" t="e">
        <f t="shared" si="1"/>
        <v>#REF!</v>
      </c>
      <c r="D49" s="3" t="e">
        <f>IF(AND(C49&lt;=67700),69700,IF(AND(C49&gt;67700,C49&lt;=69700),71800,IF(AND(C49&gt;69700,C49&lt;=71800),74000,IF(AND(C49&gt;71800,C49&lt;=74000),76200,IF(AND(C49&gt;74000,C49&lt;=76200),78500,IF(AND(C49&gt;76200,C49&lt;=78500),80900,IF(AND(C49&gt;78500,C49&lt;=80900),83300,IF(AND(C49&gt;80900,C49&lt;=83300),85800,IF(AND(C49&gt;83300,C49&lt;=85800),88400,IF(AND(C49&gt;85800,C49&lt;=88400),91100,IF(AND(C49&gt;88400,C49&lt;=91100),93800,IF(AND(C49&gt;91100,C49&lt;=93800),96600,IF(AND(C49&gt;93800,C49&lt;=96600),99500,IF(AND(C49&gt;96600,C49&lt;=99500),102500,IF(AND(C49&gt;99500,C49&lt;=102500),105600,IF(AND(C49&gt;102500,C49&lt;=105600),108800,IF(AND(C49&gt;105600,C49&lt;=108800),112100,IF(AND(C49&gt;108800,C49&lt;=112100),115500,IF(AND(C49&gt;112100,C49&lt;=115500),119000,IF(AND(C49&gt;115500,C49&lt;=119000),122600,IF(AND(C49&gt;119000,C49&lt;=122600),126300,IF(AND(C49&gt;122600,C49&lt;=126300),130100,IF(AND(C49&gt;126300,C49&lt;=130100),134000,IF(AND(C49&gt;130100,C49&lt;=134000),138000,IF(AND(C49&gt;134000,C49&lt;=138000),142100,IF(AND(C49&gt;138000,C49&lt;=142100),146400,IF(AND(C49&gt;142100,C49&lt;=146400),150800,IF(AND(C49&gt;146400,C49&lt;=150800),155300,IF(AND(C49&gt;150800,C49&lt;=155300),160000,IF(AND(C49&gt;155300,C49&lt;=160000),164800,IF(AND(C49&gt;160000,C49&lt;=164800),169700,IF(AND(C49&gt;164800,C49&lt;=169700),174800,IF(AND(C49&gt;169700,C49&lt;=174800),180000,IF(AND(C49&gt;174800,C49&lt;=180000),185400,IF(AND(C49&gt;180000,C49&lt;=185400),191000,IF(AND(C49&gt;185400,C49&lt;=191000),191000))))))))))))))))))))))))))))))))))))</f>
        <v>#REF!</v>
      </c>
      <c r="E49" s="3"/>
      <c r="F49" s="3"/>
      <c r="G49" s="3"/>
      <c r="H49" s="3"/>
      <c r="I49" s="3"/>
    </row>
    <row r="50" spans="1:9" ht="19.5" hidden="1" customHeight="1">
      <c r="A50" s="3"/>
      <c r="B50" s="3">
        <v>5400</v>
      </c>
      <c r="C50" s="3" t="e">
        <f t="shared" si="1"/>
        <v>#REF!</v>
      </c>
      <c r="D50" s="3" t="e">
        <f>IF(AND(C50&lt;=56100),57800,IF(AND(C50&gt;56100,C50&lt;=57800),59500,IF(AND(C50&gt;57800,C50&lt;=59500),61300,IF(AND(C50&gt;59500,C50&lt;=61300),63100,IF(AND(C50&gt;61300,C50&lt;=63100),65000,IF(AND(C50&gt;63100,C50&lt;=65000),67000,IF(AND(C50&gt;65000,C50&lt;=67000),69000,IF(AND(C50&gt;67000,C50&lt;=69000),71100,IF(AND(C50&gt;69000,C50&lt;=71100),73200,IF(AND(C50&gt;71100,C50&lt;=73200),75400,IF(AND(C50&gt;73200,C50&lt;=75400),77700,IF(AND(C50&gt;75400,C50&lt;=77700),80000,IF(AND(C50&gt;77700,C50&lt;=80000),82400,IF(AND(C50&gt;80000,C50&lt;=82400),84900,IF(AND(C50&gt;82400,C50&lt;=84900),87400,IF(AND(C50&gt;84900,C50&lt;=87400),90000,IF(AND(C50&gt;87400,C50&lt;=90000),92700,IF(AND(C50&gt;90000,C50&lt;=92700),95500,IF(AND(C50&gt;92700,C50&lt;=95500),98400,IF(AND(C50&gt;95500,C50&lt;=98400),101400,IF(AND(C50&gt;98400,C50&lt;=101400),104400,IF(AND(C50&gt;101400,C50&lt;=104400),107500,IF(AND(C50&gt;104400,C50&lt;=107500),110700,IF(AND(C50&gt;107500,C50&lt;=110700),114000,IF(AND(C50&gt;110700,C50&lt;=114000),117400,IF(AND(C50&gt;114000,C50&lt;=117400),120900,IF(AND(C50&gt;117400,C50&lt;=120900),124500,IF(AND(C50&gt;120900,C50&lt;=124500),128200,IF(AND(C50&gt;124500,C50&lt;=128200),132000,IF(AND(C50&gt;128200,C50&lt;=132000),136000,IF(AND(C50&gt;132000,C50&lt;=136000),140100,IF(AND(C50&gt;136000,C50&lt;=140100),144300,IF(AND(C50&gt;140100,C50&lt;=144300),148600,IF(AND(C50&gt;144300,C50&lt;=148600),153100,IF(AND(C50&gt;148600,C50&lt;=153100),157700,IF(AND(C50&gt;153100,C50&lt;=157700),162400,IF(AND(C50&gt;157700,C50&lt;=162400),167300,IF(AND(C50&gt;162400,C50&lt;=167300),172300,IF(AND(C50&gt;167300,C50&lt;=172300),177500,IF(AND(C50&gt;172300,C50&lt;=177500),177500))))))))))))))))))))))))))))))))))))))))</f>
        <v>#REF!</v>
      </c>
      <c r="E50" s="3"/>
      <c r="F50" s="3"/>
      <c r="G50" s="3"/>
      <c r="H50" s="3"/>
      <c r="I50" s="3"/>
    </row>
    <row r="51" spans="1:9" ht="19.5" hidden="1" customHeight="1">
      <c r="A51" s="3"/>
      <c r="B51" s="3">
        <v>5200</v>
      </c>
      <c r="C51" s="3" t="e">
        <f t="shared" si="1"/>
        <v>#REF!</v>
      </c>
      <c r="D51" s="3" t="e">
        <f>IF(AND(C51&lt;=53100),54700,IF(AND(C51&gt;53100,C51&lt;=54700),56300,IF(AND(C51&gt;54700,C51&lt;=56300),58000,IF(AND(C51&gt;56300,C51&lt;=58000),59700,IF(AND(C51&gt;58000,C51&lt;=59700),61500,IF(AND(C51&gt;59700,C51&lt;=61500),63300,IF(AND(C51&gt;61500,C51&lt;=63300),65200,IF(AND(C51&gt;63300,C51&lt;=65200),67200,IF(AND(C51&gt;65200,C51&lt;=67200),69200,IF(AND(C51&gt;67200,C51&lt;=69200),71300,IF(AND(C51&gt;69200,C51&lt;=71300),73400,IF(AND(C51&gt;71300,C51&lt;=73400),75600,IF(AND(C51&gt;73400,C51&lt;=75600),77900,IF(AND(C51&gt;75600,C51&lt;=77900),80200,IF(AND(C51&gt;77900,C51&lt;=80200),82600,IF(AND(C51&gt;80200,C51&lt;=82600),85100,IF(AND(C51&gt;82600,C51&lt;=85100),87700,IF(AND(C51&gt;85100,C51&lt;=87700),90300,IF(AND(C51&gt;87700,C51&lt;=90300),93000,IF(AND(C51&gt;90300,C51&lt;=93000),95800,IF(AND(C51&gt;93000,C51&lt;=95800),98700,IF(AND(C51&gt;95800,C51&lt;=98700),101700,IF(AND(C51&gt;98700,C51&lt;=101700),104800,IF(AND(C51&gt;101700,C51&lt;=104800),107900,IF(AND(C51&gt;104800,C51&lt;=107900),111100,IF(AND(C51&gt;107900,C51&lt;=111100),114400,IF(AND(C51&gt;111100,C51&lt;=114400),117800,IF(AND(C51&gt;114400,C51&lt;=117800),121300,IF(AND(C51&gt;117800,C51&lt;=121300),124900,IF(AND(C51&gt;121300,C51&lt;=124900),128600,IF(AND(C51&gt;124900,C51&lt;=128600),132500,IF(AND(C51&gt;128600,C51&lt;=132500),136500,IF(AND(C51&gt;132500,C51&lt;=136500),140600,IF(AND(C51&gt;136500,C51&lt;=140600),144800,IF(AND(C51&gt;140600,C51&lt;=144800),149100,IF(AND(C51&gt;144800,C51&lt;=149100),153600,IF(AND(C51&gt;149100,C51&lt;=153600),158200,IF(AND(C51&gt;153600,C51&lt;=158200),162900,IF(AND(C51&gt;158200,C51&lt;=162900),167800,IF(AND(C51&gt;162900,C51&lt;=167800),167800))))))))))))))))))))))))))))))))))))))))</f>
        <v>#REF!</v>
      </c>
      <c r="E51" s="3"/>
      <c r="F51" s="3"/>
      <c r="G51" s="3"/>
      <c r="H51" s="3"/>
      <c r="I51" s="3"/>
    </row>
    <row r="52" spans="1:9" ht="19.5" hidden="1" customHeight="1">
      <c r="A52" s="3"/>
      <c r="B52" s="3">
        <v>4800</v>
      </c>
      <c r="C52" s="3" t="e">
        <f t="shared" si="1"/>
        <v>#REF!</v>
      </c>
      <c r="D52" s="3" t="e">
        <f>IF(AND(C52&lt;=47600),49000,IF(AND(C52&gt;47600,C52&lt;=49000),50500,IF(AND(C52&gt;49000,C52&lt;=50500),52000,IF(AND(C52&gt;50500,C52&lt;=52000),53600,IF(AND(C52&gt;52000,C52&lt;=53600),55200,IF(AND(C52&gt;53600,C52&lt;=55200),56900,IF(AND(C52&gt;55200,C52&lt;=56900),58600,IF(AND(C52&gt;56900,C52&lt;=58600),60400,IF(AND(C52&gt;58600,C52&lt;=60400),62200,IF(AND(C52&gt;60400,C52&lt;=62200),64100,IF(AND(C52&gt;62200,C52&lt;=64100),66000,IF(AND(C52&gt;64100,C52&lt;=66000),68000,IF(AND(C52&gt;66000,C52&lt;=68000),70000,IF(AND(C52&gt;68000,C52&lt;=70000),72100,IF(AND(C52&gt;70000,C52&lt;=72100),74300,IF(AND(C52&gt;72100,C52&lt;=74300),76500,IF(AND(C52&gt;74300,C52&lt;=76500),78800,IF(AND(C52&gt;76500,C52&lt;=78800),81200,IF(AND(C52&gt;78800,C52&lt;=81200),83600,IF(AND(C52&gt;81200,C52&lt;=83600),86100,IF(AND(C52&gt;83600,C52&lt;=86100),88700,IF(AND(C52&gt;86100,C52&lt;=88700),91400,IF(AND(C52&gt;88700,C52&lt;=91400),94100,IF(AND(C52&gt;91400,C52&lt;=94100),96900,IF(AND(C52&gt;94100,C52&lt;=96900),99800,IF(AND(C52&gt;96900,C52&lt;=99800),102800,IF(AND(C52&gt;99800,C52&lt;=102800),105900,IF(AND(C52&gt;102800,C52&lt;=105900),109100,IF(AND(C52&gt;105900,C52&lt;=109100),112400,IF(AND(C52&gt;109100,C52&lt;=112400),115800,IF(AND(C52&gt;112400,C52&lt;=115800),119300,IF(AND(C52&gt;115800,C52&lt;=119300),122900,IF(AND(C52&gt;119300,C52&lt;=122900),126600,IF(AND(C52&gt;122900,C52&lt;=126600),130400,IF(AND(C52&gt;126600,C52&lt;=130400),134300,IF(AND(C52&gt;130400,C52&lt;=134300),138300,IF(AND(C52&gt;134300,C52&lt;=138300),142400,IF(AND(C52&gt;138300,C52&lt;=142400),146700,IF(AND(C52&gt;142400,C52&lt;=146700),151100,IF(AND(C52&gt;146700,C52&lt;=151100),151100))))))))))))))))))))))))))))))))))))))))</f>
        <v>#REF!</v>
      </c>
      <c r="E52" s="3"/>
      <c r="F52" s="3"/>
      <c r="G52" s="3"/>
      <c r="H52" s="3"/>
      <c r="I52" s="3"/>
    </row>
    <row r="53" spans="1:9" ht="19.5" hidden="1" customHeight="1">
      <c r="A53" s="3"/>
      <c r="B53" s="3">
        <v>4600</v>
      </c>
      <c r="C53" s="3" t="e">
        <f t="shared" si="1"/>
        <v>#REF!</v>
      </c>
      <c r="D53" s="3" t="e">
        <f>IF(AND(C53&lt;=44900),46200,IF(AND(C53&gt;44900,C53&lt;=46200),47600,IF(AND(C53&gt;46200,C53&lt;=47600),49000,IF(AND(C53&gt;47600,C53&lt;=49000),50500,IF(AND(C53&gt;49000,C53&lt;=50500),52000,IF(AND(C53&gt;50500,C53&lt;=52000),53600,IF(AND(C53&gt;52000,C53&lt;=53600),55200,IF(AND(C53&gt;53600,C53&lt;=55200),56900,IF(AND(C53&gt;55200,C53&lt;=56900),58600,IF(AND(C53&gt;56900,C53&lt;=58600),60400,IF(AND(C53&gt;58600,C53&lt;=60400),62200,IF(AND(C53&gt;60400,C53&lt;=62200),64100,IF(AND(C53&gt;62200,C53&lt;=64100),66000,IF(AND(C53&gt;64100,C53&lt;=66000),68000,IF(AND(C53&gt;66000,C53&lt;=68000),70000,IF(AND(C53&gt;68000,C53&lt;=70000),72100,IF(AND(C53&gt;70000,C53&lt;=72100),74300,IF(AND(C53&gt;72100,C53&lt;=74300),76500,IF(AND(C53&gt;74300,C53&lt;=76500),78800,IF(AND(C53&gt;76500,C53&lt;=78800),81200,IF(AND(C53&gt;78800,C53&lt;=81200),83600,IF(AND(C53&gt;81200,C53&lt;=83600),86100,IF(AND(C53&gt;83600,C53&lt;=86100),88700,IF(AND(C53&gt;86100,C53&lt;=88700),91400,IF(AND(C53&gt;88700,C53&lt;=91400),94100,IF(AND(C53&gt;91400,C53&lt;=94100),96900,IF(AND(C53&gt;94100,C53&lt;=96900),99800,IF(AND(C53&gt;96900,C53&lt;=99800),102800,IF(AND(C53&gt;99800,C53&lt;=102800),105900,IF(AND(C53&gt;102800,C53&lt;=105900),109100,IF(AND(C53&gt;105900,C53&lt;=109100),112400,IF(AND(C53&gt;109100,C53&lt;=112400),115800,IF(AND(C53&gt;112400,C53&lt;=115800),199300,IF(AND(C53&gt;115800,C53&lt;=199300),122900,IF(AND(C53&gt;199300,C53&lt;=122900),126600,IF(AND(C53&gt;122900,C53&lt;=126600),130400,IF(AND(C53&gt;126600,C53&lt;=130400),134300,IF(AND(C53&gt;130400,C53&lt;=134300),138300,IF(AND(C53&gt;134300,C53&lt;=138300),142400,IF(AND(C53&gt;138300,C53&lt;=142400),142400))))))))))))))))))))))))))))))))))))))))</f>
        <v>#REF!</v>
      </c>
      <c r="E53" s="3"/>
      <c r="F53" s="3"/>
      <c r="G53" s="3"/>
      <c r="H53" s="3"/>
      <c r="I53" s="3"/>
    </row>
    <row r="54" spans="1:9" ht="19.5" hidden="1" customHeight="1">
      <c r="A54" s="3"/>
      <c r="B54" s="3">
        <v>3600</v>
      </c>
      <c r="C54" s="3" t="e">
        <f t="shared" si="1"/>
        <v>#REF!</v>
      </c>
      <c r="D54" s="3" t="e">
        <f>IF(AND(C54&lt;=35400),36500,IF(AND(C54&gt;35400,C54&lt;=36500),37600,IF(AND(C54&gt;36500,C54&lt;=37600),38700,IF(AND(C54&gt;37600,C54&lt;=38700),39900,IF(AND(C54&gt;38700,C54&lt;=39900),41100,IF(AND(C54&gt;39900,C54&lt;=41100),42300,IF(AND(C54&gt;41100,C54&lt;=42300),43600,IF(AND(C54&gt;42300,C54&lt;=43600),44900,IF(AND(C54&gt;43600,C54&lt;=44900),46200,IF(AND(C54&gt;44900,C54&lt;=46200),47600,IF(AND(C54&gt;46200,C54&lt;=47600),49000,IF(AND(C54&gt;47600,C54&lt;=49000),50500,IF(AND(C54&gt;49000,C54&lt;=50500),52000,IF(AND(C54&gt;50500,C54&lt;=52000),53600,IF(AND(C54&gt;52000,C54&lt;=53600),55200,IF(AND(C54&gt;53600,C54&lt;=55200),56900,IF(AND(C54&gt;55200,C54&lt;=56900),58600,IF(AND(C54&gt;56900,C54&lt;=58600),60400,IF(AND(C54&gt;58600,C54&lt;=60400),62200,IF(AND(C54&gt;60400,C54&lt;=62200),64100,IF(AND(C54&gt;62200,C54&lt;=64100),66000,IF(AND(C54&gt;64100,C54&lt;=66000),68000,IF(AND(C54&gt;66000,C54&lt;=68000),70000,IF(AND(C54&gt;68000,C54&lt;=70000),72100,IF(AND(C54&gt;70000,C54&lt;=72100),74300,IF(AND(C54&gt;72100,C54&lt;=74300),76500,IF(AND(C54&gt;74300,C54&lt;=76500),78800,IF(AND(C54&gt;76500,C54&lt;=78800),81200,IF(AND(C54&gt;78800,C54&lt;=81200),83600,IF(AND(C54&gt;81200,C54&lt;=83600),86100,IF(AND(C54&gt;83600,C54&lt;=86100),68700,IF(AND(C54&gt;86100,C54&lt;=68700),91400,IF(AND(C54&gt;68700,C54&lt;=91400),94100,IF(AND(C54&gt;91400,C54&lt;=94100),96900,IF(AND(C54&gt;94100,C54&lt;=96900),99800,IF(AND(C54&gt;96900,C54&lt;=99800),102800,IF(AND(C54&gt;99800,C54&lt;=102800),105900,IF(AND(C54&gt;102800,C54&lt;=105900),109100,IF(AND(C54&gt;105900,C54&lt;=109100),112400,IF(AND(C54&gt;109100,C54&lt;=112400),112400))))))))))))))))))))))))))))))))))))))))</f>
        <v>#REF!</v>
      </c>
      <c r="E54" s="3"/>
      <c r="F54" s="3"/>
      <c r="G54" s="3"/>
      <c r="H54" s="3"/>
      <c r="I54" s="3"/>
    </row>
    <row r="55" spans="1:9" ht="19.5" hidden="1" customHeight="1">
      <c r="A55" s="3"/>
      <c r="B55" s="3">
        <v>4000</v>
      </c>
      <c r="C55" s="3" t="e">
        <f t="shared" si="1"/>
        <v>#REF!</v>
      </c>
      <c r="D55" s="3" t="e">
        <f>IF(AND(C55&lt;=35400),36500,IF(AND(C55&gt;35400,C55&lt;=36500),37600,IF(AND(C55&gt;36500,C55&lt;=37600),38700,IF(AND(C55&gt;37600,C55&lt;=38700),39900,IF(AND(C55&gt;38700,C55&lt;=39900),41100,IF(AND(C55&gt;39900,C55&lt;=41100),42300,IF(AND(C55&gt;41100,C55&lt;=42300),43600,IF(AND(C55&gt;42300,C55&lt;=43600),44900,IF(AND(C55&gt;43600,C55&lt;=44900),46200,IF(AND(C55&gt;44900,C55&lt;=46200),47600,IF(AND(C55&gt;46200,C55&lt;=47600),49000,IF(AND(C55&gt;47600,C55&lt;=49000),50500,IF(AND(C55&gt;49000,C55&lt;=50500),52000,IF(AND(C55&gt;50500,C55&lt;=52000),53600,IF(AND(C55&gt;52000,C55&lt;=53600),55200,IF(AND(C55&gt;53600,C55&lt;=55200),56900,IF(AND(C55&gt;55200,C55&lt;=56900),58600,IF(AND(C55&gt;56900,C55&lt;=58600),60400,IF(AND(C55&gt;58600,C55&lt;=60400),62200,IF(AND(C55&gt;60400,C55&lt;=62200),64100,IF(AND(C55&gt;62200,C55&lt;=64100),66000,IF(AND(C55&gt;64100,C55&lt;=66000),68000,IF(AND(C55&gt;66000,C55&lt;=68000),70000,IF(AND(C55&gt;68000,C55&lt;=70000),72100,IF(AND(C55&gt;70000,C55&lt;=72100),74300,IF(AND(C55&gt;72100,C55&lt;=74300),76500,IF(AND(C55&gt;74300,C55&lt;=76500),78800,IF(AND(C55&gt;76500,C55&lt;=78800),81200,IF(AND(C55&gt;78800,C55&lt;=81200),83600,IF(AND(C55&gt;81200,C55&lt;=83600),86100,IF(AND(C55&gt;83600,C55&lt;=86100),68700,IF(AND(C55&gt;86100,C55&lt;=68700),91400,IF(AND(C55&gt;68700,C55&lt;=91400),94100,IF(AND(C55&gt;91400,C55&lt;=94100),96900,IF(AND(C55&gt;94100,C55&lt;=96900),99800,IF(AND(C55&gt;96900,C55&lt;=99800),102800,IF(AND(C55&gt;99800,C55&lt;=102800),105900,IF(AND(C55&gt;102800,C55&lt;=105900),109100,IF(AND(C55&gt;105900,C55&lt;=109100),112400,IF(AND(C55&gt;109100,C55&lt;=112400),112400))))))))))))))))))))))))))))))))))))))))</f>
        <v>#REF!</v>
      </c>
      <c r="E55" s="3"/>
      <c r="F55" s="3"/>
      <c r="G55" s="3"/>
      <c r="H55" s="3"/>
      <c r="I55" s="3"/>
    </row>
    <row r="56" spans="1:9" ht="19.5" hidden="1" customHeight="1">
      <c r="A56" s="3"/>
      <c r="B56" s="3">
        <v>4200</v>
      </c>
      <c r="C56" s="3" t="e">
        <f t="shared" si="1"/>
        <v>#REF!</v>
      </c>
      <c r="D56" s="3" t="e">
        <f>IF(AND(C56&lt;=35400),36500,IF(AND(C56&gt;35400,C56&lt;=36500),37600,IF(AND(C56&gt;36500,C56&lt;=37600),38700,IF(AND(C56&gt;37600,C56&lt;=38700),39900,IF(AND(C56&gt;38700,C56&lt;=39900),41100,IF(AND(C56&gt;39900,C56&lt;=41100),42300,IF(AND(C56&gt;41100,C56&lt;=42300),43600,IF(AND(C56&gt;42300,C56&lt;=43600),44900,IF(AND(C56&gt;43600,C56&lt;=44900),46200,IF(AND(C56&gt;44900,C56&lt;=46200),47600,IF(AND(C56&gt;46200,C56&lt;=47600),49000,IF(AND(C56&gt;47600,C56&lt;=49000),50500,IF(AND(C56&gt;49000,C56&lt;=50500),52000,IF(AND(C56&gt;50500,C56&lt;=52000),53600,IF(AND(C56&gt;52000,C56&lt;=53600),55200,IF(AND(C56&gt;53600,C56&lt;=55200),56900,IF(AND(C56&gt;55200,C56&lt;=56900),58600,IF(AND(C56&gt;56900,C56&lt;=58600),60400,IF(AND(C56&gt;58600,C56&lt;=60400),62200,IF(AND(C56&gt;60400,C56&lt;=62200),64100,IF(AND(C56&gt;62200,C56&lt;=64100),66000,IF(AND(C56&gt;64100,C56&lt;=66000),68000,IF(AND(C56&gt;66000,C56&lt;=68000),70000,IF(AND(C56&gt;68000,C56&lt;=70000),72100,IF(AND(C56&gt;70000,C56&lt;=72100),74300,IF(AND(C56&gt;72100,C56&lt;=74300),76500,IF(AND(C56&gt;74300,C56&lt;=76500),78800,IF(AND(C56&gt;76500,C56&lt;=78800),81200,IF(AND(C56&gt;78800,C56&lt;=81200),83600,IF(AND(C56&gt;81200,C56&lt;=83600),86100,IF(AND(C56&gt;83600,C56&lt;=86100),68700,IF(AND(C56&gt;86100,C56&lt;=68700),91400,IF(AND(C56&gt;68700,C56&lt;=91400),94100,IF(AND(C56&gt;91400,C56&lt;=94100),96900,IF(AND(C56&gt;94100,C56&lt;=96900),99800,IF(AND(C56&gt;96900,C56&lt;=99800),102800,IF(AND(C56&gt;99800,C56&lt;=102800),105900,IF(AND(C56&gt;102800,C56&lt;=105900),109100,IF(AND(C56&gt;105900,C56&lt;=109100),112400,IF(AND(C56&gt;109100,C56&lt;=112400),112400))))))))))))))))))))))))))))))))))))))))</f>
        <v>#REF!</v>
      </c>
      <c r="E56" s="3"/>
      <c r="F56" s="3"/>
      <c r="G56" s="3"/>
      <c r="H56" s="3"/>
      <c r="I56" s="3"/>
    </row>
    <row r="57" spans="1:9" ht="8.25" hidden="1" customHeight="1">
      <c r="A57" s="3"/>
      <c r="B57" s="3">
        <v>2800</v>
      </c>
      <c r="C57" s="3" t="e">
        <f t="shared" si="1"/>
        <v>#REF!</v>
      </c>
      <c r="D57" s="3" t="e">
        <f>IF(AND(C57&lt;=29200),30100,IF(AND(C57&gt;29200,C57&lt;=30100),31000,IF(AND(C57&gt;30100,C57&lt;=31000),31900,IF(AND(C57&gt;31000,C57&lt;=31900),32900,IF(AND(C57&gt;31900,C57&lt;=32900),33900,IF(AND(C57&gt;32900,C57&lt;=33900),34900,IF(AND(C57&gt;33900,C57&lt;=34900),35900,IF(AND(C57&gt;34900,C57&lt;=35900),37000,IF(AND(C57&gt;35900,C57&lt;=37000),38100,IF(AND(C57&gt;37000,C57&lt;=38100),39200,IF(AND(C57&gt;38100,C57&lt;=39200),40400,IF(AND(C57&gt;39200,C57&lt;=40400),41600,IF(AND(C57&gt;40400,C57&lt;=41600),42800,IF(AND(C57&gt;41600,C57&lt;=42800),44100,IF(AND(C57&gt;42800,C57&lt;=44100),45400,IF(AND(C57&gt;44100,C57&lt;=45400),46800,IF(AND(C57&gt;45400,C57&lt;=46800),48200,IF(AND(C57&gt;46800,C57&lt;=48200),49600,IF(AND(C57&gt;48200,C57&lt;=49600),51100,IF(AND(C57&gt;49600,C57&lt;=51100),52600,IF(AND(C57&gt;51100,C57&lt;=52600),54200,IF(AND(C57&gt;52600,C57&lt;=54200),55800,IF(AND(C57&gt;54200,C57&lt;=55800),57500,IF(AND(C57&gt;55800,C57&lt;=57500),59200,IF(AND(C57&gt;57500,C57&lt;=59200),61000,IF(AND(C57&gt;59200,C57&lt;=61000),62800,IF(AND(C57&gt;61000,C57&lt;=62800),64700,IF(AND(C57&gt;62800,C57&lt;=64700),66600,IF(AND(C57&gt;64700,C57&lt;=66600),68600,IF(AND(C57&gt;66600,C57&lt;=68600),70700,IF(AND(C57&gt;68600,C57&lt;=70700),72800,IF(AND(C57&gt;70700,C57&lt;=72800),75000,IF(AND(C57&gt;72800,C57&lt;=75000),77300,IF(AND(C57&gt;75000,C57&lt;=77300),79600,IF(AND(C57&gt;77300,C57&lt;=79600),82000,IF(AND(C57&gt;79600,C57&lt;=82000),84500,IF(AND(C57&gt;82000,C57&lt;=84500),87000,IF(AND(C57&gt;84500,C57&lt;=87000),89600,IF(AND(C57&gt;87000,C57&lt;=89600),92300,IF(AND(C57&gt;89600,C57&lt;=92300),92300))))))))))))))))))))))))))))))))))))))))</f>
        <v>#REF!</v>
      </c>
      <c r="E57" s="3"/>
      <c r="F57" s="3"/>
      <c r="G57" s="3"/>
      <c r="H57" s="3"/>
      <c r="I57" s="3"/>
    </row>
    <row r="58" spans="1:9" ht="19.5" hidden="1" customHeight="1">
      <c r="A58" s="3"/>
      <c r="B58" s="3">
        <v>2500</v>
      </c>
      <c r="C58" s="3" t="e">
        <f t="shared" si="1"/>
        <v>#REF!</v>
      </c>
      <c r="D58" s="3" t="e">
        <f>IF(AND(C58&lt;=29200),30100,IF(AND(C58&gt;29200,C58&lt;=30100),31000,IF(AND(C58&gt;30100,C58&lt;=31000),31900,IF(AND(C58&gt;31000,C58&lt;=31900),32900,IF(AND(C58&gt;31900,C58&lt;=32900),33900,IF(AND(C58&gt;32900,C58&lt;=33900),34900,IF(AND(C58&gt;33900,C58&lt;=34900),35900,IF(AND(C58&gt;34900,C58&lt;=35900),37000,IF(AND(C58&gt;35900,C58&lt;=37000),38100,IF(AND(C58&gt;37000,C58&lt;=38100),39200,IF(AND(C58&gt;38100,C58&lt;=39200),40400,IF(AND(C58&gt;39200,C58&lt;=40400),41600,IF(AND(C58&gt;40400,C58&lt;=41600),42800,IF(AND(C58&gt;41600,C58&lt;=42800),44100,IF(AND(C58&gt;42800,C58&lt;=44100),45400,IF(AND(C58&gt;44100,C58&lt;=45400),46800,IF(AND(C58&gt;45400,C58&lt;=46800),48200,IF(AND(C58&gt;46800,C58&lt;=48200),49600,IF(AND(C58&gt;48200,C58&lt;=49600),51100,IF(AND(C58&gt;49600,C58&lt;=51100),52600,IF(AND(C58&gt;51100,C58&lt;=52600),54200,IF(AND(C58&gt;52600,C58&lt;=54200),55800,IF(AND(C58&gt;54200,C58&lt;=55800),57500,IF(AND(C58&gt;55800,C58&lt;=57500),59200,IF(AND(C58&gt;57500,C58&lt;=59200),61000,IF(AND(C58&gt;59200,C58&lt;=61000),62800,IF(AND(C58&gt;61000,C58&lt;=62800),64700,IF(AND(C58&gt;62800,C58&lt;=64700),66600,IF(AND(C58&gt;64700,C58&lt;=66600),68600,IF(AND(C58&gt;66600,C58&lt;=68600),70700,IF(AND(C58&gt;68600,C58&lt;=70700),72800,IF(AND(C58&gt;70700,C58&lt;=72800),75000,IF(AND(C58&gt;72800,C58&lt;=75000),77300,IF(AND(C58&gt;75000,C58&lt;=77300),79600,IF(AND(C58&gt;77300,C58&lt;=79600),82000,IF(AND(C58&gt;79600,C58&lt;=82000),84500,IF(AND(C58&gt;82000,C58&lt;=84500),87000,IF(AND(C58&gt;84500,C58&lt;=87000),89600,IF(AND(C58&gt;87000,C58&lt;=89600),92300,IF(AND(C58&gt;89600,C58&lt;=92300),92300))))))))))))))))))))))))))))))))))))))))</f>
        <v>#REF!</v>
      </c>
      <c r="E58" s="3"/>
      <c r="F58" s="3"/>
      <c r="G58" s="3"/>
      <c r="H58" s="3"/>
      <c r="I58" s="3"/>
    </row>
    <row r="59" spans="1:9" ht="19.5" hidden="1" customHeight="1">
      <c r="A59" s="3"/>
      <c r="B59" s="3">
        <v>2400</v>
      </c>
      <c r="C59" s="3" t="e">
        <f t="shared" si="1"/>
        <v>#REF!</v>
      </c>
      <c r="D59" s="3" t="e">
        <f>IF(AND(C59&lt;=25500),26300,IF(AND(C59&gt;25500,C59&lt;=26300),27100,IF(AND(C59&gt;26300,C59&lt;=27100),27900,IF(AND(C59&gt;27100,C59&lt;=27900),28700,IF(AND(C59&gt;27900,C59&lt;=28700),29600,IF(AND(C59&gt;28700,C59&lt;=29600),30500,IF(AND(C59&gt;29600,C59&lt;=30500),31400,IF(AND(C59&gt;30500,C59&lt;=31400),32300,IF(AND(C59&gt;31400,C59&lt;=32300),33300,IF(AND(C59&gt;32300,C59&lt;=33300),34300,IF(AND(C59&gt;33300,C59&lt;=34300),35300,IF(AND(C59&gt;34300,C59&lt;=35300),36400,IF(AND(C59&gt;35300,C59&lt;=36400),37500,IF(AND(C59&gt;36400,C59&lt;=37500),38600,IF(AND(C59&gt;37500,C59&lt;=38600),39800,IF(AND(C59&gt;38600,C59&lt;=39800),41000,IF(AND(C59&gt;39800,C59&lt;=41000),42200,IF(AND(C59&gt;41000,C59&lt;=42200),43500,IF(AND(C59&gt;42200,C59&lt;=43500),44800,IF(AND(C59&gt;43500,C59&lt;=44800),46100,IF(AND(C59&gt;44800,C59&lt;=46100),47500,IF(AND(C59&gt;46100,C59&lt;=47500),48900,IF(AND(C59&gt;47500,C59&lt;=48900),50400,IF(AND(C59&gt;48900,C59&lt;=50400),51900,IF(AND(C59&gt;50400,C59&lt;=51900),53500,IF(AND(C59&gt;51900,C59&lt;=53500),55100,IF(AND(C59&gt;53500,C59&lt;=55100),56800,IF(AND(C59&gt;55100,C59&lt;=56800),58500,IF(AND(C59&gt;56800,C59&lt;=58500),60300,IF(AND(C59&gt;58500,C59&lt;=60300),62100,IF(AND(C59&gt;60300,C59&lt;=62100),64000,IF(AND(C59&gt;62100,C59&lt;=64000),65900,IF(AND(C59&gt;64000,C59&lt;=65900),67900,IF(AND(C59&gt;65900,C59&lt;=67900),69900,IF(AND(C59&gt;67900,C59&lt;=69900),72000,IF(AND(C59&gt;69900,C59&lt;=72000),74200,IF(AND(C59&gt;72000,C59&lt;=74200),76400,IF(AND(C59&gt;74200,C59&lt;=76400),78700,IF(AND(C59&gt;76400,C59&lt;=78700),81100,IF(AND(C59&gt;78700,C59&lt;=81100),81100))))))))))))))))))))))))))))))))))))))))</f>
        <v>#REF!</v>
      </c>
      <c r="E59" s="3"/>
      <c r="F59" s="3"/>
      <c r="G59" s="3"/>
      <c r="H59" s="3"/>
      <c r="I59" s="3"/>
    </row>
    <row r="60" spans="1:9" ht="19.5" hidden="1" customHeight="1">
      <c r="A60" s="3"/>
      <c r="B60" s="3">
        <v>1950</v>
      </c>
      <c r="C60" s="3" t="e">
        <f t="shared" si="1"/>
        <v>#REF!</v>
      </c>
      <c r="D60" s="3" t="e">
        <f>IF(AND(C60&lt;=21700),22400,IF(AND(C60&gt;21700,C60&lt;=22400),23100,IF(AND(C60&gt;22400,C60&lt;=23100),23800,IF(AND(C60&gt;23100,C60&lt;=23800),24500,IF(AND(C60&gt;23800,C60&lt;=24500),25200,IF(AND(C60&gt;24500,C60&lt;=25200),26000,IF(AND(C60&gt;25200,C60&lt;=26000),26800,IF(AND(C60&gt;26000,C60&lt;=26800),27600,IF(AND(C60&gt;26800,C60&lt;=27600),28400,IF(AND(C60&gt;27600,C60&lt;=28400),29300,IF(AND(C60&gt;28400,C60&lt;=29300),30200,IF(AND(C60&gt;29300,C60&lt;=30200),31100,IF(AND(C60&gt;30200,C60&lt;=31100),32000,IF(AND(C60&gt;31100,C60&lt;=32000),33000,IF(AND(C60&gt;32000,C60&lt;=33000),34000,IF(AND(C60&gt;33000,C60&lt;=34000),35000,IF(AND(C60&gt;34000,C60&lt;=35000),36100,IF(AND(C60&gt;35000,C60&lt;=36100),37200,IF(AND(C60&gt;36100,C60&lt;=37200),38300,IF(AND(C60&gt;37200,C60&lt;=38300),39400,IF(AND(C60&gt;38300,C60&lt;=39400),40600,IF(AND(C60&gt;39400,C60&lt;=40600),41800,IF(AND(C60&gt;40600,C60&lt;=41800),43100,IF(AND(C60&gt;41800,C60&lt;=43100),44400,IF(AND(C60&gt;43100,C60&lt;=44400),45700,IF(AND(C60&gt;44400,C60&lt;=45700),47100,IF(AND(C60&gt;45700,C60&lt;=47100),48500,IF(AND(C60&gt;47100,C60&lt;=48500),50000,IF(AND(C60&gt;48500,C60&lt;=50000),51500,IF(AND(C60&gt;50000,C60&lt;=51500),53000,IF(AND(C60&gt;51500,C60&lt;=53000),54600,IF(AND(C60&gt;53000,C60&lt;=54600),56200,IF(AND(C60&gt;54600,C60&lt;=56200),57900,IF(AND(C60&gt;56200,C60&lt;=57900),59600,IF(AND(C60&gt;57900,C60&lt;=59600),61400,IF(AND(C60&gt;59600,C60&lt;=61400),63200,IF(AND(C60&gt;61400,C60&lt;=63200),65100,IF(AND(C60&gt;63200,C60&lt;=65100),67100,IF(AND(C60&gt;65100,C60&lt;=67100),69100,IF(AND(C60&gt;67100,C60&lt;=69100),69100))))))))))))))))))))))))))))))))))))))))</f>
        <v>#REF!</v>
      </c>
      <c r="E60" s="3"/>
      <c r="F60" s="3"/>
      <c r="G60" s="3"/>
      <c r="H60" s="3"/>
      <c r="I60" s="3"/>
    </row>
    <row r="61" spans="1:9" ht="19.5" hidden="1" customHeight="1">
      <c r="A61" s="3"/>
      <c r="B61" s="3">
        <v>2000</v>
      </c>
      <c r="C61" s="3" t="e">
        <f t="shared" si="1"/>
        <v>#REF!</v>
      </c>
      <c r="D61" s="3" t="e">
        <f>IF(AND(C61&lt;=21700),22400,IF(AND(C61&gt;21700,C61&lt;=22400),23100,IF(AND(C61&gt;22400,C61&lt;=23100),23800,IF(AND(C61&gt;23100,C61&lt;=23800),24500,IF(AND(C61&gt;23800,C61&lt;=24500),25200,IF(AND(C61&gt;24500,C61&lt;=25200),26000,IF(AND(C61&gt;25200,C61&lt;=26000),26800,IF(AND(C61&gt;26000,C61&lt;=26800),27600,IF(AND(C61&gt;26800,C61&lt;=27600),28400,IF(AND(C61&gt;27600,C61&lt;=28400),29300,IF(AND(C61&gt;28400,C61&lt;=29300),30200,IF(AND(C61&gt;29300,C61&lt;=30200),31100,IF(AND(C61&gt;30200,C61&lt;=31100),32000,IF(AND(C61&gt;31100,C61&lt;=32000),33000,IF(AND(C61&gt;32000,C61&lt;=33000),34000,IF(AND(C61&gt;33000,C61&lt;=34000),35000,IF(AND(C61&gt;34000,C61&lt;=35000),36100,IF(AND(C61&gt;35000,C61&lt;=36100),37200,IF(AND(C61&gt;36100,C61&lt;=37200),38300,IF(AND(C61&gt;37200,C61&lt;=38300),39400,IF(AND(C61&gt;38300,C61&lt;=39400),40600,IF(AND(C61&gt;39400,C61&lt;=40600),41800,IF(AND(C61&gt;40600,C61&lt;=41800),43100,IF(AND(C61&gt;41800,C61&lt;=43100),44400,IF(AND(C61&gt;43100,C61&lt;=44400),45700,IF(AND(C61&gt;44400,C61&lt;=45700),47100,IF(AND(C61&gt;45700,C61&lt;=47100),48500,IF(AND(C61&gt;47100,C61&lt;=48500),50000,IF(AND(C61&gt;48500,C61&lt;=50000),51500,IF(AND(C61&gt;50000,C61&lt;=51500),53000,IF(AND(C61&gt;51500,C61&lt;=53000),54600,IF(AND(C61&gt;53000,C61&lt;=54600),56200,IF(AND(C61&gt;54600,C61&lt;=56200),57900,IF(AND(C61&gt;56200,C61&lt;=57900),59600,IF(AND(C61&gt;57900,C61&lt;=59600),61400,IF(AND(C61&gt;59600,C61&lt;=61400),63200,IF(AND(C61&gt;61400,C61&lt;=63200),65100,IF(AND(C61&gt;63200,C61&lt;=65100),67100,IF(AND(C61&gt;65100,C61&lt;=67100),69100,IF(AND(C61&gt;67100,C61&lt;=69100),69100))))))))))))))))))))))))))))))))))))))))</f>
        <v>#REF!</v>
      </c>
      <c r="E61" s="3"/>
      <c r="F61" s="3"/>
      <c r="G61" s="3"/>
      <c r="H61" s="3"/>
      <c r="I61" s="3"/>
    </row>
    <row r="62" spans="1:9" ht="11.25" hidden="1" customHeight="1">
      <c r="A62" s="3"/>
      <c r="B62" s="3">
        <v>1900</v>
      </c>
      <c r="C62" s="3" t="e">
        <f t="shared" si="1"/>
        <v>#REF!</v>
      </c>
      <c r="D62" s="3" t="e">
        <f>IF(AND(C62&lt;=19900),20500,IF(AND(C62&gt;19900,C62&lt;=20500),21100,IF(AND(C62&gt;20500,C62&lt;=21100),21700,IF(AND(C62&gt;21100,C62&lt;=21700),22400,IF(AND(C62&gt;21700,C62&lt;=22400),23100,IF(AND(C62&gt;22400,C62&lt;=23100),23800,IF(AND(C62&gt;23100,C62&lt;=23800),24500,IF(AND(C62&gt;23800,C62&lt;=24500),25200,IF(AND(C62&gt;24500,C62&lt;=25200),26000,IF(AND(C62&gt;25200,C62&lt;=26000),26800,IF(AND(C62&gt;26000,C62&lt;=26800),27500,IF(AND(C62&gt;26800,C62&lt;=27500),28400,IF(AND(C62&gt;27500,C62&lt;=28400),29300,IF(AND(C62&gt;28400,C62&lt;=29300),30200,IF(AND(C62&gt;29300,C62&lt;=30200),31100,IF(AND(C62&gt;30200,C62&lt;=31100),32000,IF(AND(C62&gt;31100,C62&lt;=32000),33000,IF(AND(C62&gt;32000,C62&lt;=33000),34000,IF(AND(C62&gt;33000,C62&lt;=34000),35000,IF(AND(C62&gt;34000,C62&lt;=35000),36100,IF(AND(C62&gt;35000,C62&lt;=36100),37200,IF(AND(C62&gt;36100,C62&lt;=37200),38300,IF(AND(C62&gt;37200,C62&lt;=38300),39400,IF(AND(C62&gt;38300,C62&lt;=39400),40600,IF(AND(C62&gt;39400,C62&lt;=40600),41800,IF(AND(C62&gt;40600,C62&lt;=41800),43100,IF(AND(C62&gt;41800,C62&lt;=43100),44400,IF(AND(C62&gt;43100,C62&lt;=44400),45700,IF(AND(C62&gt;44400,C62&lt;=45700),47100,IF(AND(C62&gt;45700,C62&lt;=47100),48500,IF(AND(C62&gt;47100,C62&lt;=48500),50000,IF(AND(C62&gt;48500,C62&lt;=50000),51500,IF(AND(C62&gt;50000,C62&lt;=51500),53000,IF(AND(C62&gt;51500,C62&lt;=53000),54600,IF(AND(C62&gt;53000,C62&lt;=54600),56200,IF(AND(C62&gt;54600,C62&lt;=56200),57900,IF(AND(C62&gt;56200,C62&lt;=57900),59600,IF(AND(C62&gt;57900,C62&lt;=59600),61400,IF(AND(C62&gt;59600,C62&lt;=61400),63200,IF(AND(C62&gt;61400,C62&lt;=63200),63200))))))))))))))))))))))))))))))))))))))))</f>
        <v>#REF!</v>
      </c>
      <c r="E62" s="3"/>
      <c r="F62" s="3"/>
      <c r="G62" s="3"/>
      <c r="H62" s="3"/>
      <c r="I62" s="3"/>
    </row>
    <row r="63" spans="1:9" ht="13.5" hidden="1" customHeight="1">
      <c r="A63" s="3"/>
      <c r="B63" s="3">
        <v>1800</v>
      </c>
      <c r="C63" s="3" t="e">
        <f t="shared" si="1"/>
        <v>#REF!</v>
      </c>
      <c r="D63" s="3" t="e">
        <f>IF(AND(C63&lt;=18000),18500,IF(AND(C63&gt;18000,C63&lt;=18500),19100,IF(AND(C63&gt;18500,C63&lt;=19100),19700,IF(AND(C63&gt;19100,C63&lt;=19700),20300,IF(AND(C63&gt;19700,C63&lt;=20300),20900,IF(AND(C63&gt;20300,C63&lt;=20900),21500,IF(AND(C63&gt;20900,C63&lt;=21500),22100,IF(AND(C63&gt;21500,C63&lt;=22100),22800,IF(AND(C63&gt;22100,C63&lt;=22800),23500,IF(AND(C63&gt;22800,C63&lt;=23500),24200,IF(AND(C63&gt;23500,C63&lt;=24200),24900,IF(AND(C63&gt;24200,C63&lt;=24900),25600,IF(AND(C63&gt;24900,C63&lt;=25600),26400,IF(AND(C63&gt;25600,C63&lt;=26400),27200,IF(AND(C63&gt;26400,C63&lt;=27200),28000,IF(AND(C63&gt;27200,C63&lt;=28000),28800,IF(AND(C63&gt;28000,C63&lt;=28800),29700,IF(AND(C63&gt;28800,C63&lt;=29700),30600,IF(AND(C63&gt;29700,C63&lt;=30600),31500,IF(AND(C63&gt;30600,C63&lt;=31500),32400,IF(AND(C63&gt;31500,C63&lt;=32400),33400,IF(AND(C63&gt;32400,C63&lt;=33400),34400,IF(AND(C63&gt;33400,C63&lt;=34400),35400,IF(AND(C63&gt;34400,C63&lt;=35400),36500,IF(AND(C63&gt;35400,C63&lt;=36500),37600,IF(AND(C63&gt;36500,C63&lt;=37600),38700,IF(AND(C63&gt;37600,C63&lt;=38700),39900,IF(AND(C63&gt;38700,C63&lt;=39900),41100,IF(AND(C63&gt;39900,C63&lt;=41100),42300,IF(AND(C63&gt;41100,C63&lt;=42300),43600,IF(AND(C63&gt;42300,C63&lt;=43600),44900,IF(AND(C63&gt;43600,C63&lt;=44900),46200,IF(AND(C63&gt;44900,C63&lt;=46200),47600,IF(AND(C63&gt;46200,C63&lt;=47600),49000,IF(AND(C63&gt;47600,C63&lt;=49000),50500,IF(AND(C63&gt;49000,C63&lt;=50500),52000,IF(AND(C63&gt;50500,C63&lt;=52000),53600,IF(AND(C63&gt;52000,C63&lt;=53600),55200,IF(AND(C63&gt;53600,C63&lt;=55200),56900,IF(AND(C63&gt;55200,C63&lt;=56900),56900,IF(AND(C63&gt;56900,C63&lt;=56900),56900)))))))))))))))))))))))))))))))))))))))))</f>
        <v>#REF!</v>
      </c>
      <c r="E63" s="3"/>
      <c r="F63" s="3"/>
      <c r="G63" s="3"/>
      <c r="H63" s="3"/>
      <c r="I63" s="3"/>
    </row>
    <row r="64" spans="1:9" ht="21.75" hidden="1" customHeight="1">
      <c r="A64" s="3"/>
      <c r="B64" s="3">
        <v>1650</v>
      </c>
      <c r="C64" s="3" t="e">
        <f t="shared" si="1"/>
        <v>#REF!</v>
      </c>
      <c r="D64" s="3" t="e">
        <f>IF(AND(C64&lt;=16900),17400,IF(AND(C64&gt;16900,C64&lt;=17400),17900,IF(AND(C64&gt;17400,C64&lt;=17900),18400,IF(AND(C64&gt;17900,C64&lt;=18400),19000,IF(AND(C64&gt;18400,C64&lt;=19000),19600,IF(AND(C64&gt;19000,C64&lt;=19600),20200,IF(AND(C64&gt;19600,C64&lt;=20200),20800,IF(AND(C64&gt;20200,C64&lt;=20800),21400,IF(AND(C64&gt;20800,C64&lt;=21400),22000,IF(AND(C64&gt;21400,C64&lt;=22000),22700,IF(AND(C64&gt;22000,C64&lt;=22700),23400,IF(AND(C64&gt;22700,C64&lt;=23400),24100,IF(AND(C64&gt;23400,C64&lt;=24100),24800,IF(AND(C64&gt;24100,C64&lt;=24800),25500,IF(AND(C64&gt;24800,C64&lt;=25500),26300,IF(AND(C64&gt;25500,C64&lt;=26300),27100,IF(AND(C64&gt;26300,C64&lt;=27100),27900,IF(AND(C64&gt;27100,C64&lt;=27900),28700,IF(AND(C64&gt;27900,C64&lt;=28700),29600,IF(AND(C64&gt;28700,C64&lt;=29600),30500,IF(AND(C64&gt;29600,C64&lt;=30500),31400,IF(AND(C64&gt;30500,C64&lt;=31400),32300,IF(AND(C64&gt;31400,C64&lt;=32300),33300,IF(AND(C64&gt;32300,C64&lt;=33300),34300,IF(AND(C64&gt;33300,C64&lt;=34300),35300,IF(AND(C64&gt;34300,C64&lt;=35300),36400,IF(AND(C64&gt;35300,C64&lt;=36400),37500,IF(AND(C64&gt;36400,C64&lt;=37500),38600,IF(AND(C64&gt;37500,C64&lt;=38600),39800,IF(AND(C64&gt;38600,C64&lt;=39800),41000,IF(AND(C64&gt;39800,C64&lt;=41000),42200,IF(AND(C64&gt;41000,C64&lt;=42200),43500,IF(AND(C64&gt;42200,C64&lt;=43500),44800,IF(AND(C64&gt;43500,C64&lt;=44800),46100,IF(AND(C64&gt;44800,C64&lt;=46100),47500,IF(AND(C64&gt;46100,C64&lt;=47500),48900,IF(AND(C64&gt;47500,C64&lt;=48900),50400,IF(AND(C64&gt;48900,C64&lt;=50400),51900,IF(AND(C64&gt;50400,C64&lt;=51900),53500,IF(AND(C64&gt;51900,C64&lt;=53500),53500,IF(AND(C64&gt;53500,C64&lt;=53500),53500)))))))))))))))))))))))))))))))))))))))))</f>
        <v>#REF!</v>
      </c>
      <c r="E64" s="3"/>
      <c r="F64" s="3"/>
      <c r="G64" s="3"/>
      <c r="H64" s="3"/>
      <c r="I64" s="3"/>
    </row>
    <row r="65" spans="1:9" ht="25.5" hidden="1" customHeight="1">
      <c r="A65" s="3"/>
      <c r="B65" s="3">
        <v>1400</v>
      </c>
      <c r="C65" s="3" t="e">
        <f t="shared" si="1"/>
        <v>#REF!</v>
      </c>
      <c r="D65" s="3" t="e">
        <f>IF(AND(C65&lt;=16900),17400,IF(AND(C65&gt;16900,C65&lt;=17400),17900,IF(AND(C65&gt;17400,C65&lt;=17900),18400,IF(AND(C65&gt;17900,C65&lt;=18400),19000,IF(AND(C65&gt;18400,C65&lt;=19000),19600,IF(AND(C65&gt;19000,C65&lt;=19600),20200,IF(AND(C65&gt;19600,C65&lt;=20200),20800,IF(AND(C65&gt;20200,C65&lt;=20800),21400,IF(AND(C65&gt;20800,C65&lt;=21400),22000,IF(AND(C65&gt;21400,C65&lt;=22000),22700,IF(AND(C65&gt;22000,C65&lt;=22700),23400,IF(AND(C65&gt;22700,C65&lt;=23400),24100,IF(AND(C65&gt;23400,C65&lt;=24100),24800,IF(AND(C65&gt;24100,C65&lt;=24800),25500,IF(AND(C65&gt;24800,C65&lt;=25500),26300,IF(AND(C65&gt;25500,C65&lt;=26300),27100,IF(AND(C65&gt;26300,C65&lt;=27100),27900,IF(AND(C65&gt;27100,C65&lt;=27900),28700,IF(AND(C65&gt;27900,C65&lt;=28700),29600,IF(AND(C65&gt;28700,C65&lt;=29600),30500,IF(AND(C65&gt;29600,C65&lt;=30500),31400,IF(AND(C65&gt;30500,C65&lt;=31400),32300,IF(AND(C65&gt;31400,C65&lt;=32300),33300,IF(AND(C65&gt;32300,C65&lt;=33300),34300,IF(AND(C65&gt;33300,C65&lt;=34300),35300,IF(AND(C65&gt;34300,C65&lt;=35300),36400,IF(AND(C65&gt;35300,C65&lt;=36400),37500,IF(AND(C65&gt;36400,C65&lt;=37500),38600,IF(AND(C65&gt;37500,C65&lt;=38600),39800,IF(AND(C65&gt;38600,C65&lt;=39800),41000,IF(AND(C65&gt;39800,C65&lt;=41000),42200,IF(AND(C65&gt;41000,C65&lt;=42200),43500,IF(AND(C65&gt;42200,C65&lt;=43500),44800,IF(AND(C65&gt;43500,C65&lt;=44800),46100,IF(AND(C65&gt;44800,C65&lt;=46100),47500,IF(AND(C65&gt;46100,C65&lt;=47500),48900,IF(AND(C65&gt;47500,C65&lt;=48900),50400,IF(AND(C65&gt;48900,C65&lt;=50400),51900,IF(AND(C65&gt;50400,C65&lt;=51900),53500,IF(AND(C65&gt;51900,C65&lt;=53500),53500,IF(AND(C65&gt;53500,C65&lt;=53500),53500)))))))))))))))))))))))))))))))))))))))))</f>
        <v>#REF!</v>
      </c>
      <c r="E65" s="3"/>
      <c r="F65" s="3"/>
      <c r="G65" s="3"/>
      <c r="H65" s="3"/>
      <c r="I65" s="3"/>
    </row>
    <row r="66" spans="1:9" ht="40.5" hidden="1" customHeight="1">
      <c r="A66" s="3"/>
      <c r="B66" s="3">
        <v>1300</v>
      </c>
      <c r="C66" s="3" t="e">
        <f t="shared" si="1"/>
        <v>#REF!</v>
      </c>
      <c r="D66" s="3" t="e">
        <f>IF(AND(C66&lt;=16900),17400,IF(AND(C66&gt;16900,C66&lt;=17400),17900,IF(AND(C66&gt;17400,C66&lt;=17900),18400,IF(AND(C66&gt;17900,C66&lt;=18400),19000,IF(AND(C66&gt;18400,C66&lt;=19000),19600,IF(AND(C66&gt;19000,C66&lt;=19600),20200,IF(AND(C66&gt;19600,C66&lt;=20200),20800,IF(AND(C66&gt;20200,C66&lt;=20800),21400,IF(AND(C66&gt;20800,C66&lt;=21400),22000,IF(AND(C66&gt;21400,C66&lt;=22000),22700,IF(AND(C66&gt;22000,C66&lt;=22700),23400,IF(AND(C66&gt;22700,C66&lt;=23400),24100,IF(AND(C66&gt;23400,C66&lt;=24100),24800,IF(AND(C66&gt;24100,C66&lt;=24800),25500,IF(AND(C66&gt;24800,C66&lt;=25500),26300,IF(AND(C66&gt;25500,C66&lt;=26300),27100,IF(AND(C66&gt;26300,C66&lt;=27100),27900,IF(AND(C66&gt;27100,C66&lt;=27900),28700,IF(AND(C66&gt;27900,C66&lt;=28700),29600,IF(AND(C66&gt;28700,C66&lt;=29600),30500,IF(AND(C66&gt;29600,C66&lt;=30500),31400,IF(AND(C66&gt;30500,C66&lt;=31400),32300,IF(AND(C66&gt;31400,C66&lt;=32300),33300,IF(AND(C66&gt;32300,C66&lt;=33300),34300,IF(AND(C66&gt;33300,C66&lt;=34300),35300,IF(AND(C66&gt;34300,C66&lt;=35300),36400,IF(AND(C66&gt;35300,C66&lt;=36400),37500,IF(AND(C66&gt;36400,C66&lt;=37500),38600,IF(AND(C66&gt;37500,C66&lt;=38600),39800,IF(AND(C66&gt;38600,C66&lt;=39800),41000,IF(AND(C66&gt;39800,C66&lt;=41000),42200,IF(AND(C66&gt;41000,C66&lt;=42200),43500,IF(AND(C66&gt;42200,C66&lt;=43500),44800,IF(AND(C66&gt;43500,C66&lt;=44800),46100,IF(AND(C66&gt;44800,C66&lt;=46100),47500,IF(AND(C66&gt;46100,C66&lt;=47500),48900,IF(AND(C66&gt;47500,C66&lt;=48900),50400,IF(AND(C66&gt;48900,C66&lt;=50400),51900,IF(AND(C66&gt;50400,C66&lt;=51900),53500,IF(AND(C66&gt;51900,C66&lt;=53500),53500,IF(AND(C66&gt;53500,C66&lt;=53500),53500)))))))))))))))))))))))))))))))))))))))))</f>
        <v>#REF!</v>
      </c>
      <c r="E66" s="3"/>
      <c r="F66" s="3"/>
      <c r="G66" s="3"/>
      <c r="H66" s="3"/>
      <c r="I66" s="3"/>
    </row>
    <row r="69" spans="1:9">
      <c r="A69" s="288" t="s">
        <v>49</v>
      </c>
      <c r="B69" s="288"/>
      <c r="C69" s="288"/>
      <c r="D69" s="288"/>
      <c r="E69" s="288"/>
      <c r="F69" s="288"/>
      <c r="G69" s="288"/>
      <c r="H69" s="288"/>
      <c r="I69" s="288"/>
    </row>
    <row r="74" spans="1:9" ht="23.25">
      <c r="A74" s="286" t="s">
        <v>44</v>
      </c>
      <c r="B74" s="286"/>
      <c r="C74" s="286"/>
      <c r="D74" s="286"/>
      <c r="E74" s="286"/>
      <c r="F74" s="21"/>
      <c r="G74" s="21"/>
      <c r="H74" s="15"/>
      <c r="I74" s="15"/>
    </row>
  </sheetData>
  <sheetProtection password="C4BE" sheet="1" objects="1" scenarios="1" selectLockedCells="1"/>
  <mergeCells count="7">
    <mergeCell ref="A1:I1"/>
    <mergeCell ref="B5:E5"/>
    <mergeCell ref="B3:E3"/>
    <mergeCell ref="B4:E4"/>
    <mergeCell ref="A74:E74"/>
    <mergeCell ref="B2:G2"/>
    <mergeCell ref="A69:I69"/>
  </mergeCells>
  <pageMargins left="0.25" right="0.25"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sheetPr codeName="Sheet7"/>
  <dimension ref="A1:L26"/>
  <sheetViews>
    <sheetView workbookViewId="0">
      <selection activeCell="E17" sqref="E17"/>
    </sheetView>
  </sheetViews>
  <sheetFormatPr defaultRowHeight="15"/>
  <cols>
    <col min="1" max="1" width="10" customWidth="1"/>
    <col min="2" max="2" width="12.5703125" customWidth="1"/>
    <col min="3" max="3" width="9.140625" customWidth="1"/>
    <col min="4" max="4" width="10.85546875" customWidth="1"/>
    <col min="5" max="5" width="10.7109375" customWidth="1"/>
    <col min="6" max="6" width="11" customWidth="1"/>
    <col min="7" max="7" width="12.42578125" customWidth="1"/>
    <col min="8" max="8" width="15.42578125" customWidth="1"/>
    <col min="9" max="10" width="10.7109375" customWidth="1"/>
    <col min="11" max="11" width="9.7109375" customWidth="1"/>
    <col min="12" max="12" width="11.42578125" customWidth="1"/>
  </cols>
  <sheetData>
    <row r="1" spans="1:12" ht="23.25">
      <c r="A1" s="284" t="s">
        <v>46</v>
      </c>
      <c r="B1" s="284"/>
      <c r="C1" s="284"/>
      <c r="D1" s="284"/>
      <c r="E1" s="284"/>
      <c r="F1" s="284"/>
      <c r="G1" s="284"/>
      <c r="H1" s="284"/>
      <c r="I1" s="284"/>
      <c r="J1" s="284"/>
      <c r="K1" s="284"/>
      <c r="L1" s="284"/>
    </row>
    <row r="2" spans="1:12" ht="23.25" customHeight="1">
      <c r="A2" s="287" t="s">
        <v>45</v>
      </c>
      <c r="B2" s="287"/>
      <c r="C2" s="287"/>
      <c r="D2" s="287"/>
      <c r="E2" s="287"/>
      <c r="F2" s="287"/>
      <c r="G2" s="287"/>
      <c r="H2" s="287"/>
      <c r="I2" s="287"/>
      <c r="J2" s="287"/>
      <c r="K2" s="287"/>
      <c r="L2" s="287"/>
    </row>
    <row r="3" spans="1:12" ht="15.75">
      <c r="A3" s="285" t="s">
        <v>21</v>
      </c>
      <c r="B3" s="285"/>
      <c r="C3" s="285"/>
      <c r="D3" s="285"/>
      <c r="E3" s="285" t="str">
        <f>Introduction!B6</f>
        <v>JAGDISH KUMAR</v>
      </c>
      <c r="F3" s="285"/>
      <c r="G3" s="285"/>
    </row>
    <row r="4" spans="1:12" ht="15.75">
      <c r="A4" s="285" t="s">
        <v>22</v>
      </c>
      <c r="B4" s="285"/>
      <c r="C4" s="285"/>
      <c r="D4" s="285"/>
      <c r="E4" s="285" t="str">
        <f>Introduction!B7</f>
        <v>TGT SANSKRIT</v>
      </c>
      <c r="F4" s="285"/>
      <c r="G4" s="285"/>
    </row>
    <row r="5" spans="1:12" ht="15.75">
      <c r="A5" s="285" t="s">
        <v>23</v>
      </c>
      <c r="B5" s="285"/>
      <c r="C5" s="285"/>
      <c r="D5" s="285"/>
      <c r="E5" s="285" t="str">
        <f>Introduction!B8</f>
        <v>GHS KUKRANWALI</v>
      </c>
      <c r="F5" s="285"/>
      <c r="G5" s="285"/>
    </row>
    <row r="6" spans="1:12" ht="19.5" customHeight="1"/>
    <row r="7" spans="1:12" ht="20.25" customHeight="1">
      <c r="A7" s="291" t="s">
        <v>27</v>
      </c>
      <c r="B7" s="291"/>
      <c r="C7" s="291"/>
      <c r="D7" s="291"/>
      <c r="E7" s="291"/>
      <c r="F7" s="291"/>
      <c r="G7" s="291"/>
      <c r="H7" s="291" t="s">
        <v>26</v>
      </c>
      <c r="I7" s="291"/>
      <c r="J7" s="291"/>
      <c r="K7" s="291"/>
      <c r="L7" s="290" t="s">
        <v>32</v>
      </c>
    </row>
    <row r="8" spans="1:12" ht="48.75" customHeight="1">
      <c r="A8" s="2" t="s">
        <v>33</v>
      </c>
      <c r="B8" s="1" t="s">
        <v>29</v>
      </c>
      <c r="C8" s="2" t="s">
        <v>3</v>
      </c>
      <c r="D8" s="2" t="s">
        <v>16</v>
      </c>
      <c r="E8" s="2" t="s">
        <v>28</v>
      </c>
      <c r="F8" s="1" t="s">
        <v>35</v>
      </c>
      <c r="G8" s="2" t="s">
        <v>8</v>
      </c>
      <c r="H8" s="1" t="s">
        <v>30</v>
      </c>
      <c r="I8" s="2" t="s">
        <v>16</v>
      </c>
      <c r="J8" s="2" t="s">
        <v>31</v>
      </c>
      <c r="K8" s="2" t="s">
        <v>8</v>
      </c>
      <c r="L8" s="290"/>
    </row>
    <row r="9" spans="1:12">
      <c r="A9" s="14">
        <v>42370</v>
      </c>
      <c r="B9" s="3">
        <f>Introduction!B9</f>
        <v>21000</v>
      </c>
      <c r="C9" s="3" t="e">
        <f>Introduction!B10</f>
        <v>#REF!</v>
      </c>
      <c r="D9" s="3" t="e">
        <f>ROUND((B9+C9)*1.25,0)</f>
        <v>#REF!</v>
      </c>
      <c r="E9" s="23">
        <v>0</v>
      </c>
      <c r="F9" s="23" t="e">
        <f>Introduction!B14</f>
        <v>#REF!</v>
      </c>
      <c r="G9" s="3" t="e">
        <f>SUM(B9:F9)</f>
        <v>#REF!</v>
      </c>
      <c r="H9" s="3" t="e">
        <f>'Pay Fixation'!E8</f>
        <v>#REF!</v>
      </c>
      <c r="I9" s="3">
        <f>'Pay Fixation'!F8</f>
        <v>0</v>
      </c>
      <c r="J9" s="23">
        <v>0</v>
      </c>
      <c r="K9" s="3" t="e">
        <f>SUM(H9:J9)</f>
        <v>#REF!</v>
      </c>
      <c r="L9" s="3" t="e">
        <f t="shared" ref="L9:L18" si="0">K9-G9</f>
        <v>#REF!</v>
      </c>
    </row>
    <row r="10" spans="1:12">
      <c r="A10" s="14">
        <v>42401</v>
      </c>
      <c r="B10" s="3">
        <f t="shared" ref="B10:C14" si="1">B9</f>
        <v>21000</v>
      </c>
      <c r="C10" s="3" t="e">
        <f t="shared" si="1"/>
        <v>#REF!</v>
      </c>
      <c r="D10" s="3" t="e">
        <f t="shared" ref="D10:D14" si="2">ROUND((B10+C10)*1.25,0)</f>
        <v>#REF!</v>
      </c>
      <c r="E10" s="23">
        <f t="shared" ref="E10:E14" si="3">E9</f>
        <v>0</v>
      </c>
      <c r="F10" s="23" t="e">
        <f t="shared" ref="F10:F18" si="4">F9</f>
        <v>#REF!</v>
      </c>
      <c r="G10" s="3" t="e">
        <f t="shared" ref="G10:G18" si="5">SUM(B10:F10)</f>
        <v>#REF!</v>
      </c>
      <c r="H10" s="3" t="e">
        <f t="shared" ref="H10:J14" si="6">H9</f>
        <v>#REF!</v>
      </c>
      <c r="I10" s="3">
        <f t="shared" si="6"/>
        <v>0</v>
      </c>
      <c r="J10" s="23">
        <f t="shared" si="6"/>
        <v>0</v>
      </c>
      <c r="K10" s="3" t="e">
        <f t="shared" ref="K10:K18" si="7">SUM(H10:J10)</f>
        <v>#REF!</v>
      </c>
      <c r="L10" s="3" t="e">
        <f t="shared" si="0"/>
        <v>#REF!</v>
      </c>
    </row>
    <row r="11" spans="1:12">
      <c r="A11" s="14">
        <v>42430</v>
      </c>
      <c r="B11" s="3">
        <f t="shared" si="1"/>
        <v>21000</v>
      </c>
      <c r="C11" s="3" t="e">
        <f t="shared" si="1"/>
        <v>#REF!</v>
      </c>
      <c r="D11" s="3" t="e">
        <f t="shared" si="2"/>
        <v>#REF!</v>
      </c>
      <c r="E11" s="23">
        <f t="shared" si="3"/>
        <v>0</v>
      </c>
      <c r="F11" s="23" t="e">
        <f t="shared" si="4"/>
        <v>#REF!</v>
      </c>
      <c r="G11" s="3" t="e">
        <f t="shared" si="5"/>
        <v>#REF!</v>
      </c>
      <c r="H11" s="3" t="e">
        <f t="shared" si="6"/>
        <v>#REF!</v>
      </c>
      <c r="I11" s="3">
        <f t="shared" si="6"/>
        <v>0</v>
      </c>
      <c r="J11" s="23">
        <f t="shared" si="6"/>
        <v>0</v>
      </c>
      <c r="K11" s="3" t="e">
        <f t="shared" si="7"/>
        <v>#REF!</v>
      </c>
      <c r="L11" s="3" t="e">
        <f t="shared" si="0"/>
        <v>#REF!</v>
      </c>
    </row>
    <row r="12" spans="1:12">
      <c r="A12" s="14">
        <v>42461</v>
      </c>
      <c r="B12" s="3">
        <f t="shared" si="1"/>
        <v>21000</v>
      </c>
      <c r="C12" s="3" t="e">
        <f t="shared" si="1"/>
        <v>#REF!</v>
      </c>
      <c r="D12" s="3" t="e">
        <f t="shared" si="2"/>
        <v>#REF!</v>
      </c>
      <c r="E12" s="23">
        <f t="shared" si="3"/>
        <v>0</v>
      </c>
      <c r="F12" s="23" t="e">
        <f t="shared" si="4"/>
        <v>#REF!</v>
      </c>
      <c r="G12" s="3" t="e">
        <f t="shared" si="5"/>
        <v>#REF!</v>
      </c>
      <c r="H12" s="3" t="e">
        <f t="shared" si="6"/>
        <v>#REF!</v>
      </c>
      <c r="I12" s="3">
        <f t="shared" si="6"/>
        <v>0</v>
      </c>
      <c r="J12" s="23">
        <f t="shared" si="6"/>
        <v>0</v>
      </c>
      <c r="K12" s="3" t="e">
        <f t="shared" si="7"/>
        <v>#REF!</v>
      </c>
      <c r="L12" s="3" t="e">
        <f t="shared" si="0"/>
        <v>#REF!</v>
      </c>
    </row>
    <row r="13" spans="1:12">
      <c r="A13" s="14">
        <v>42491</v>
      </c>
      <c r="B13" s="3">
        <f t="shared" si="1"/>
        <v>21000</v>
      </c>
      <c r="C13" s="3" t="e">
        <f t="shared" si="1"/>
        <v>#REF!</v>
      </c>
      <c r="D13" s="3" t="e">
        <f t="shared" si="2"/>
        <v>#REF!</v>
      </c>
      <c r="E13" s="23">
        <f t="shared" si="3"/>
        <v>0</v>
      </c>
      <c r="F13" s="23" t="e">
        <f t="shared" si="4"/>
        <v>#REF!</v>
      </c>
      <c r="G13" s="3" t="e">
        <f t="shared" si="5"/>
        <v>#REF!</v>
      </c>
      <c r="H13" s="3" t="e">
        <f t="shared" si="6"/>
        <v>#REF!</v>
      </c>
      <c r="I13" s="3">
        <f t="shared" si="6"/>
        <v>0</v>
      </c>
      <c r="J13" s="23">
        <f t="shared" si="6"/>
        <v>0</v>
      </c>
      <c r="K13" s="3" t="e">
        <f t="shared" si="7"/>
        <v>#REF!</v>
      </c>
      <c r="L13" s="3" t="e">
        <f t="shared" si="0"/>
        <v>#REF!</v>
      </c>
    </row>
    <row r="14" spans="1:12">
      <c r="A14" s="14">
        <v>42522</v>
      </c>
      <c r="B14" s="3">
        <f t="shared" si="1"/>
        <v>21000</v>
      </c>
      <c r="C14" s="3" t="e">
        <f t="shared" si="1"/>
        <v>#REF!</v>
      </c>
      <c r="D14" s="3" t="e">
        <f t="shared" si="2"/>
        <v>#REF!</v>
      </c>
      <c r="E14" s="23">
        <f t="shared" si="3"/>
        <v>0</v>
      </c>
      <c r="F14" s="23" t="e">
        <f t="shared" si="4"/>
        <v>#REF!</v>
      </c>
      <c r="G14" s="3" t="e">
        <f t="shared" si="5"/>
        <v>#REF!</v>
      </c>
      <c r="H14" s="3" t="e">
        <f t="shared" si="6"/>
        <v>#REF!</v>
      </c>
      <c r="I14" s="3">
        <f t="shared" si="6"/>
        <v>0</v>
      </c>
      <c r="J14" s="23">
        <f t="shared" si="6"/>
        <v>0</v>
      </c>
      <c r="K14" s="3" t="e">
        <f t="shared" si="7"/>
        <v>#REF!</v>
      </c>
      <c r="L14" s="3" t="e">
        <f t="shared" si="0"/>
        <v>#REF!</v>
      </c>
    </row>
    <row r="15" spans="1:12">
      <c r="A15" s="14">
        <v>42552</v>
      </c>
      <c r="B15" s="3" t="e">
        <f>Introduction!B15</f>
        <v>#REF!</v>
      </c>
      <c r="C15" s="3" t="e">
        <f>C14</f>
        <v>#REF!</v>
      </c>
      <c r="D15" s="3" t="e">
        <f>ROUND((B15+C15)*1.25,0)</f>
        <v>#REF!</v>
      </c>
      <c r="E15" s="23">
        <f t="shared" ref="E15:E18" si="8">E14</f>
        <v>0</v>
      </c>
      <c r="F15" s="23" t="e">
        <f t="shared" si="4"/>
        <v>#REF!</v>
      </c>
      <c r="G15" s="3" t="e">
        <f t="shared" si="5"/>
        <v>#REF!</v>
      </c>
      <c r="H15" s="3" t="e">
        <f>'Pay Fixation'!E39</f>
        <v>#REF!</v>
      </c>
      <c r="I15" s="3" t="e">
        <f>'Pay Fixation'!F39</f>
        <v>#REF!</v>
      </c>
      <c r="J15" s="23">
        <f t="shared" ref="J15:J18" si="9">J14</f>
        <v>0</v>
      </c>
      <c r="K15" s="3" t="e">
        <f t="shared" si="7"/>
        <v>#REF!</v>
      </c>
      <c r="L15" s="3" t="e">
        <f t="shared" si="0"/>
        <v>#REF!</v>
      </c>
    </row>
    <row r="16" spans="1:12">
      <c r="A16" s="14">
        <v>42583</v>
      </c>
      <c r="B16" s="3" t="e">
        <f>B15</f>
        <v>#REF!</v>
      </c>
      <c r="C16" s="3" t="e">
        <f>C15</f>
        <v>#REF!</v>
      </c>
      <c r="D16" s="3" t="e">
        <f t="shared" ref="D16:D18" si="10">ROUND((B16+C16)*1.25,0)</f>
        <v>#REF!</v>
      </c>
      <c r="E16" s="23">
        <f t="shared" si="8"/>
        <v>0</v>
      </c>
      <c r="F16" s="23" t="e">
        <f t="shared" si="4"/>
        <v>#REF!</v>
      </c>
      <c r="G16" s="3" t="e">
        <f t="shared" si="5"/>
        <v>#REF!</v>
      </c>
      <c r="H16" s="3" t="e">
        <f t="shared" ref="H16:I18" si="11">H15</f>
        <v>#REF!</v>
      </c>
      <c r="I16" s="3" t="e">
        <f t="shared" si="11"/>
        <v>#REF!</v>
      </c>
      <c r="J16" s="23">
        <f t="shared" si="9"/>
        <v>0</v>
      </c>
      <c r="K16" s="3" t="e">
        <f t="shared" si="7"/>
        <v>#REF!</v>
      </c>
      <c r="L16" s="3" t="e">
        <f t="shared" si="0"/>
        <v>#REF!</v>
      </c>
    </row>
    <row r="17" spans="1:12">
      <c r="A17" s="14">
        <v>42614</v>
      </c>
      <c r="B17" s="3" t="e">
        <f>B16</f>
        <v>#REF!</v>
      </c>
      <c r="C17" s="3" t="e">
        <f>C16</f>
        <v>#REF!</v>
      </c>
      <c r="D17" s="3" t="e">
        <f t="shared" si="10"/>
        <v>#REF!</v>
      </c>
      <c r="E17" s="23">
        <f t="shared" si="8"/>
        <v>0</v>
      </c>
      <c r="F17" s="23" t="e">
        <f t="shared" si="4"/>
        <v>#REF!</v>
      </c>
      <c r="G17" s="3" t="e">
        <f t="shared" si="5"/>
        <v>#REF!</v>
      </c>
      <c r="H17" s="3" t="e">
        <f t="shared" si="11"/>
        <v>#REF!</v>
      </c>
      <c r="I17" s="3" t="e">
        <f t="shared" si="11"/>
        <v>#REF!</v>
      </c>
      <c r="J17" s="23">
        <f t="shared" si="9"/>
        <v>0</v>
      </c>
      <c r="K17" s="3" t="e">
        <f t="shared" si="7"/>
        <v>#REF!</v>
      </c>
      <c r="L17" s="3" t="e">
        <f t="shared" si="0"/>
        <v>#REF!</v>
      </c>
    </row>
    <row r="18" spans="1:12">
      <c r="A18" s="14">
        <v>42644</v>
      </c>
      <c r="B18" s="3" t="e">
        <f>B17</f>
        <v>#REF!</v>
      </c>
      <c r="C18" s="3" t="e">
        <f>C17</f>
        <v>#REF!</v>
      </c>
      <c r="D18" s="3" t="e">
        <f t="shared" si="10"/>
        <v>#REF!</v>
      </c>
      <c r="E18" s="23">
        <f t="shared" si="8"/>
        <v>0</v>
      </c>
      <c r="F18" s="23" t="e">
        <f t="shared" si="4"/>
        <v>#REF!</v>
      </c>
      <c r="G18" s="3" t="e">
        <f t="shared" si="5"/>
        <v>#REF!</v>
      </c>
      <c r="H18" s="3" t="e">
        <f t="shared" si="11"/>
        <v>#REF!</v>
      </c>
      <c r="I18" s="3" t="e">
        <f t="shared" si="11"/>
        <v>#REF!</v>
      </c>
      <c r="J18" s="23">
        <f t="shared" si="9"/>
        <v>0</v>
      </c>
      <c r="K18" s="3" t="e">
        <f t="shared" si="7"/>
        <v>#REF!</v>
      </c>
      <c r="L18" s="3" t="e">
        <f t="shared" si="0"/>
        <v>#REF!</v>
      </c>
    </row>
    <row r="19" spans="1:12">
      <c r="A19" s="292" t="s">
        <v>8</v>
      </c>
      <c r="B19" s="292"/>
      <c r="C19" s="292"/>
      <c r="D19" s="292"/>
      <c r="E19" s="292"/>
      <c r="F19" s="292"/>
      <c r="G19" s="292"/>
      <c r="H19" s="292"/>
      <c r="I19" s="292"/>
      <c r="J19" s="292"/>
      <c r="K19" s="292"/>
      <c r="L19" s="3" t="e">
        <f>SUM(L9:L18)</f>
        <v>#REF!</v>
      </c>
    </row>
    <row r="22" spans="1:12">
      <c r="A22" s="289" t="s">
        <v>50</v>
      </c>
      <c r="B22" s="289"/>
      <c r="C22" s="289"/>
      <c r="D22" s="289"/>
      <c r="E22" s="289"/>
      <c r="F22" s="289"/>
      <c r="G22" s="289"/>
      <c r="H22" s="289"/>
      <c r="I22" s="289"/>
      <c r="J22" s="289"/>
      <c r="K22" s="289"/>
      <c r="L22" s="289"/>
    </row>
    <row r="23" spans="1:12">
      <c r="A23" s="289"/>
      <c r="B23" s="289"/>
      <c r="C23" s="289"/>
      <c r="D23" s="289"/>
      <c r="E23" s="289"/>
      <c r="F23" s="289"/>
      <c r="G23" s="289"/>
      <c r="H23" s="289"/>
      <c r="I23" s="289"/>
      <c r="J23" s="289"/>
      <c r="K23" s="289"/>
      <c r="L23" s="289"/>
    </row>
    <row r="26" spans="1:12" ht="23.25">
      <c r="A26" s="22" t="s">
        <v>44</v>
      </c>
      <c r="B26" s="22"/>
      <c r="C26" s="22"/>
      <c r="D26" s="22"/>
      <c r="E26" s="21"/>
      <c r="F26" s="15"/>
      <c r="G26" s="15"/>
    </row>
  </sheetData>
  <sheetProtection password="C4BE" sheet="1" objects="1" scenarios="1" selectLockedCells="1"/>
  <mergeCells count="13">
    <mergeCell ref="A22:L23"/>
    <mergeCell ref="A1:L1"/>
    <mergeCell ref="A2:L2"/>
    <mergeCell ref="A3:D3"/>
    <mergeCell ref="A4:D4"/>
    <mergeCell ref="A5:D5"/>
    <mergeCell ref="L7:L8"/>
    <mergeCell ref="H7:K7"/>
    <mergeCell ref="A19:K19"/>
    <mergeCell ref="A7:G7"/>
    <mergeCell ref="E3:G3"/>
    <mergeCell ref="E4:G4"/>
    <mergeCell ref="E5:G5"/>
  </mergeCells>
  <pageMargins left="0.25" right="0.25"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sheetPr codeName="Sheet8"/>
  <dimension ref="A1:C36"/>
  <sheetViews>
    <sheetView workbookViewId="0">
      <selection activeCell="C5" sqref="C5"/>
    </sheetView>
  </sheetViews>
  <sheetFormatPr defaultRowHeight="15"/>
  <cols>
    <col min="1" max="1" width="7.7109375" style="29" customWidth="1"/>
    <col min="2" max="2" width="54.42578125" customWidth="1"/>
    <col min="3" max="3" width="33.140625" customWidth="1"/>
  </cols>
  <sheetData>
    <row r="1" spans="1:3" ht="18" customHeight="1">
      <c r="A1" s="293" t="s">
        <v>52</v>
      </c>
      <c r="B1" s="293"/>
      <c r="C1" s="293"/>
    </row>
    <row r="2" spans="1:3" ht="18" customHeight="1">
      <c r="A2" s="293" t="s">
        <v>53</v>
      </c>
      <c r="B2" s="293"/>
      <c r="C2" s="293"/>
    </row>
    <row r="3" spans="1:3" ht="18" customHeight="1">
      <c r="A3" s="294" t="s">
        <v>54</v>
      </c>
      <c r="B3" s="294"/>
      <c r="C3" s="294"/>
    </row>
    <row r="4" spans="1:3" ht="18" customHeight="1">
      <c r="A4" s="31" t="s">
        <v>55</v>
      </c>
      <c r="B4" s="295" t="s">
        <v>56</v>
      </c>
      <c r="C4" s="296"/>
    </row>
    <row r="5" spans="1:3" ht="18" customHeight="1">
      <c r="A5" s="27">
        <v>1</v>
      </c>
      <c r="B5" s="38" t="s">
        <v>57</v>
      </c>
      <c r="C5" s="40" t="str">
        <f>Introduction!B6</f>
        <v>JAGDISH KUMAR</v>
      </c>
    </row>
    <row r="6" spans="1:3" ht="18" customHeight="1">
      <c r="A6" s="27">
        <v>2</v>
      </c>
      <c r="B6" s="38" t="s">
        <v>58</v>
      </c>
      <c r="C6" s="40" t="str">
        <f>Introduction!B7</f>
        <v>TGT SANSKRIT</v>
      </c>
    </row>
    <row r="7" spans="1:3" ht="18" customHeight="1">
      <c r="A7" s="27">
        <v>3</v>
      </c>
      <c r="B7" s="38" t="s">
        <v>59</v>
      </c>
      <c r="C7" s="41" t="s">
        <v>60</v>
      </c>
    </row>
    <row r="8" spans="1:3" ht="30.75" customHeight="1">
      <c r="A8" s="27">
        <v>4</v>
      </c>
      <c r="B8" s="35" t="s">
        <v>61</v>
      </c>
      <c r="C8" s="41" t="str">
        <f>Introduction!B11</f>
        <v>PB -2,   9300-34800</v>
      </c>
    </row>
    <row r="9" spans="1:3" ht="14.25" customHeight="1">
      <c r="A9" s="34"/>
      <c r="B9" s="35"/>
      <c r="C9" s="42" t="e">
        <f>Introduction!B10</f>
        <v>#REF!</v>
      </c>
    </row>
    <row r="10" spans="1:3" ht="18" customHeight="1">
      <c r="A10" s="27">
        <v>5</v>
      </c>
      <c r="B10" s="38" t="s">
        <v>62</v>
      </c>
      <c r="C10" s="42"/>
    </row>
    <row r="11" spans="1:3" ht="18" customHeight="1">
      <c r="A11" s="297"/>
      <c r="B11" s="300" t="s">
        <v>63</v>
      </c>
      <c r="C11" s="299">
        <f>Arrear!B9</f>
        <v>21000</v>
      </c>
    </row>
    <row r="12" spans="1:3" ht="18" customHeight="1">
      <c r="A12" s="297"/>
      <c r="B12" s="300"/>
      <c r="C12" s="299"/>
    </row>
    <row r="13" spans="1:3" ht="18" customHeight="1">
      <c r="A13" s="27"/>
      <c r="B13" s="39" t="s">
        <v>64</v>
      </c>
      <c r="C13" s="40" t="e">
        <f>Arrear!C9</f>
        <v>#REF!</v>
      </c>
    </row>
    <row r="14" spans="1:3" ht="18" customHeight="1">
      <c r="A14" s="27"/>
      <c r="B14" s="32" t="s">
        <v>84</v>
      </c>
      <c r="C14" s="40" t="e">
        <f>Arrear!D9</f>
        <v>#REF!</v>
      </c>
    </row>
    <row r="15" spans="1:3" ht="18" customHeight="1">
      <c r="A15" s="27"/>
      <c r="B15" s="39" t="s">
        <v>65</v>
      </c>
      <c r="C15" s="40" t="e">
        <f>C11+C13+C14</f>
        <v>#REF!</v>
      </c>
    </row>
    <row r="16" spans="1:3" ht="49.5" customHeight="1">
      <c r="A16" s="27">
        <v>6</v>
      </c>
      <c r="B16" s="38" t="s">
        <v>66</v>
      </c>
      <c r="C16" s="40" t="e">
        <f>C11+C13</f>
        <v>#REF!</v>
      </c>
    </row>
    <row r="17" spans="1:3" ht="31.5" customHeight="1">
      <c r="A17" s="27">
        <v>7</v>
      </c>
      <c r="B17" s="33" t="s">
        <v>67</v>
      </c>
      <c r="C17" s="40" t="e">
        <f>IF(AND(C13=1800),1,IF(AND(C13=1900),2,IF(AND(C13=1950),3,IF(AND(C13=2000),3,IF(AND(C13=2400),4,IF(AND(C13=2500),5,IF(AND(C13=2600),5,IF(AND(C13=3600),6,IF(AND(C13=4000),6,IF(AND(C13=4200),6,IF(AND(C13=4600),7,IF(AND(C13=4800),8,IF(AND(C13=5200),9,IF(AND(C13=5400),10,IF(AND(C13=6000),11,IF(AND(C13=6400),11,IF(AND(C13=6600),11,IF(AND(C13=7600),12,IF(AND(C13=8000),13,IF(AND(C13=8700),14,IF(AND(C13=8800),15,IF(AND(C13=8900),16,IF(AND(C13=9500),17,IF(AND(C13=9800),18,IF(AND(C13=10000),19,)))))))))))))))))))))))))</f>
        <v>#REF!</v>
      </c>
    </row>
    <row r="18" spans="1:3" ht="18" customHeight="1">
      <c r="A18" s="297">
        <v>8</v>
      </c>
      <c r="B18" s="298" t="s">
        <v>68</v>
      </c>
      <c r="C18" s="299" t="e">
        <f>'Pay Fixation'!C8</f>
        <v>#REF!</v>
      </c>
    </row>
    <row r="19" spans="1:3" ht="18" customHeight="1">
      <c r="A19" s="297"/>
      <c r="B19" s="298"/>
      <c r="C19" s="299"/>
    </row>
    <row r="20" spans="1:3" ht="34.5" customHeight="1">
      <c r="A20" s="27">
        <v>9</v>
      </c>
      <c r="B20" s="38" t="s">
        <v>69</v>
      </c>
      <c r="C20" s="40" t="e">
        <f>'Pay Fixation'!E8</f>
        <v>#REF!</v>
      </c>
    </row>
    <row r="21" spans="1:3" ht="18" customHeight="1">
      <c r="A21" s="27">
        <v>10</v>
      </c>
      <c r="B21" s="38" t="s">
        <v>70</v>
      </c>
      <c r="C21" s="40" t="e">
        <f>'Pay Fixation'!E8</f>
        <v>#REF!</v>
      </c>
    </row>
    <row r="22" spans="1:3" ht="48" customHeight="1">
      <c r="A22" s="27">
        <v>11</v>
      </c>
      <c r="B22" s="38" t="s">
        <v>71</v>
      </c>
      <c r="C22" s="40"/>
    </row>
    <row r="23" spans="1:3" ht="47.25" customHeight="1">
      <c r="A23" s="27">
        <v>12</v>
      </c>
      <c r="B23" s="38" t="s">
        <v>72</v>
      </c>
      <c r="C23" s="40"/>
    </row>
    <row r="24" spans="1:3" ht="18" customHeight="1">
      <c r="A24" s="27">
        <v>13</v>
      </c>
      <c r="B24" s="38" t="s">
        <v>73</v>
      </c>
      <c r="C24" s="40"/>
    </row>
    <row r="25" spans="1:3" ht="48" customHeight="1">
      <c r="A25" s="27">
        <v>14</v>
      </c>
      <c r="B25" s="38" t="s">
        <v>74</v>
      </c>
      <c r="C25" s="40"/>
    </row>
    <row r="26" spans="1:3" ht="32.25" customHeight="1">
      <c r="A26" s="27">
        <v>15</v>
      </c>
      <c r="B26" s="38" t="s">
        <v>75</v>
      </c>
      <c r="C26" s="40"/>
    </row>
    <row r="27" spans="1:3" ht="18" customHeight="1">
      <c r="A27" s="28"/>
      <c r="C27" s="43"/>
    </row>
    <row r="28" spans="1:3" ht="18" customHeight="1">
      <c r="B28" s="36" t="s">
        <v>76</v>
      </c>
      <c r="C28" s="44" t="s">
        <v>77</v>
      </c>
    </row>
    <row r="29" spans="1:3" ht="18" customHeight="1">
      <c r="B29" s="37">
        <v>42552</v>
      </c>
      <c r="C29" s="45" t="e">
        <f>'Pay Fixation'!E39</f>
        <v>#REF!</v>
      </c>
    </row>
    <row r="30" spans="1:3" ht="18" customHeight="1">
      <c r="A30" s="30">
        <v>16</v>
      </c>
      <c r="B30" s="25" t="s">
        <v>78</v>
      </c>
    </row>
    <row r="31" spans="1:3" ht="18" customHeight="1">
      <c r="A31" s="26" t="s">
        <v>79</v>
      </c>
      <c r="C31" s="25" t="s">
        <v>81</v>
      </c>
    </row>
    <row r="32" spans="1:3" ht="18" customHeight="1">
      <c r="A32" s="26" t="s">
        <v>80</v>
      </c>
      <c r="C32" s="25" t="s">
        <v>82</v>
      </c>
    </row>
    <row r="33" spans="2:2" ht="18" customHeight="1">
      <c r="B33" s="25" t="s">
        <v>83</v>
      </c>
    </row>
    <row r="34" spans="2:2" ht="18" customHeight="1"/>
    <row r="35" spans="2:2" ht="18" customHeight="1"/>
    <row r="36" spans="2:2" ht="18" customHeight="1"/>
  </sheetData>
  <sheetProtection password="C4BE" sheet="1" objects="1" scenarios="1" selectLockedCells="1"/>
  <mergeCells count="10">
    <mergeCell ref="A1:C1"/>
    <mergeCell ref="A2:C2"/>
    <mergeCell ref="A3:C3"/>
    <mergeCell ref="B4:C4"/>
    <mergeCell ref="A18:A19"/>
    <mergeCell ref="B18:B19"/>
    <mergeCell ref="C18:C19"/>
    <mergeCell ref="A11:A12"/>
    <mergeCell ref="B11:B12"/>
    <mergeCell ref="C11:C12"/>
  </mergeCells>
  <pageMargins left="0.25" right="0.25"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sheetPr codeName="Sheet9"/>
  <dimension ref="A1:L91"/>
  <sheetViews>
    <sheetView workbookViewId="0">
      <selection activeCell="B89" sqref="B89:C89"/>
    </sheetView>
  </sheetViews>
  <sheetFormatPr defaultRowHeight="15"/>
  <cols>
    <col min="1" max="1" width="9.7109375" customWidth="1"/>
    <col min="5" max="5" width="3.28515625" customWidth="1"/>
    <col min="7" max="7" width="7.28515625" customWidth="1"/>
    <col min="8" max="8" width="7" customWidth="1"/>
    <col min="9" max="9" width="5.85546875" customWidth="1"/>
    <col min="10" max="10" width="7.42578125" customWidth="1"/>
    <col min="11" max="11" width="9" customWidth="1"/>
    <col min="12" max="12" width="9.140625" hidden="1" customWidth="1"/>
  </cols>
  <sheetData>
    <row r="1" spans="1:11" s="159" customFormat="1" ht="17.25">
      <c r="A1" s="344" t="s">
        <v>280</v>
      </c>
      <c r="B1" s="344"/>
      <c r="C1" s="344"/>
      <c r="D1" s="344"/>
      <c r="E1" s="344"/>
      <c r="F1" s="344"/>
      <c r="G1" s="344"/>
      <c r="H1" s="344"/>
      <c r="I1" s="344"/>
      <c r="J1" s="344"/>
      <c r="K1" s="344"/>
    </row>
    <row r="2" spans="1:11" s="159" customFormat="1" ht="15.75">
      <c r="A2" s="316" t="s">
        <v>281</v>
      </c>
      <c r="B2" s="316"/>
      <c r="C2" s="316"/>
      <c r="D2" s="316"/>
      <c r="E2" s="316"/>
      <c r="F2" s="316"/>
      <c r="G2" s="316"/>
      <c r="H2" s="316"/>
      <c r="I2" s="316"/>
      <c r="J2" s="316"/>
      <c r="K2" s="316"/>
    </row>
    <row r="3" spans="1:11" s="159" customFormat="1">
      <c r="A3" s="345" t="s">
        <v>282</v>
      </c>
      <c r="B3" s="345"/>
      <c r="C3" s="345"/>
      <c r="D3" s="345"/>
      <c r="E3" s="345"/>
      <c r="F3" s="345"/>
      <c r="G3" s="345"/>
      <c r="H3" s="345"/>
      <c r="I3" s="345"/>
      <c r="J3" s="345"/>
      <c r="K3" s="345"/>
    </row>
    <row r="4" spans="1:11" s="159" customFormat="1">
      <c r="A4" s="317" t="s">
        <v>283</v>
      </c>
      <c r="B4" s="317"/>
      <c r="C4" s="317"/>
      <c r="D4" s="317"/>
      <c r="E4" s="317"/>
      <c r="F4" s="317"/>
      <c r="G4" s="346" t="s">
        <v>284</v>
      </c>
      <c r="H4" s="347"/>
      <c r="I4" s="347"/>
      <c r="J4" s="347"/>
      <c r="K4" s="347"/>
    </row>
    <row r="5" spans="1:11" s="159" customFormat="1">
      <c r="A5" s="336" t="s">
        <v>387</v>
      </c>
      <c r="B5" s="337"/>
      <c r="C5" s="337"/>
      <c r="D5" s="337"/>
      <c r="E5" s="337"/>
      <c r="F5" s="337"/>
      <c r="G5" s="341" t="str">
        <f>Intro!L10</f>
        <v>JAGDISH KUMAR</v>
      </c>
      <c r="H5" s="342"/>
      <c r="I5" s="342"/>
      <c r="J5" s="342"/>
      <c r="K5" s="343"/>
    </row>
    <row r="6" spans="1:11" s="159" customFormat="1">
      <c r="A6" s="336" t="s">
        <v>388</v>
      </c>
      <c r="B6" s="337"/>
      <c r="C6" s="337"/>
      <c r="D6" s="337"/>
      <c r="E6" s="337"/>
      <c r="F6" s="337"/>
      <c r="G6" s="209" t="str">
        <f>Intro!L11</f>
        <v>TGT SANSKRIT</v>
      </c>
      <c r="H6" s="210"/>
      <c r="I6" s="210"/>
      <c r="J6" s="210"/>
      <c r="K6" s="211"/>
    </row>
    <row r="7" spans="1:11" s="159" customFormat="1">
      <c r="A7" s="338" t="s">
        <v>389</v>
      </c>
      <c r="B7" s="339"/>
      <c r="C7" s="339"/>
      <c r="D7" s="339"/>
      <c r="E7" s="339"/>
      <c r="F7" s="339"/>
      <c r="G7" s="328" t="str">
        <f>Intro!L13</f>
        <v>GHS KUKRANWALI</v>
      </c>
      <c r="H7" s="329"/>
      <c r="I7" s="329"/>
      <c r="J7" s="329"/>
      <c r="K7" s="330"/>
    </row>
    <row r="8" spans="1:11" s="159" customFormat="1">
      <c r="A8" s="340" t="s">
        <v>285</v>
      </c>
      <c r="B8" s="340"/>
      <c r="C8" s="340"/>
      <c r="D8" s="340" t="s">
        <v>286</v>
      </c>
      <c r="E8" s="340"/>
      <c r="F8" s="340"/>
      <c r="G8" s="340" t="s">
        <v>287</v>
      </c>
      <c r="H8" s="340"/>
      <c r="I8" s="340"/>
      <c r="J8" s="340"/>
      <c r="K8" s="340"/>
    </row>
    <row r="9" spans="1:11" s="159" customFormat="1">
      <c r="A9" s="331"/>
      <c r="B9" s="331"/>
      <c r="C9" s="331"/>
      <c r="D9" s="331"/>
      <c r="E9" s="331"/>
      <c r="F9" s="331"/>
      <c r="G9" s="332"/>
      <c r="H9" s="332"/>
      <c r="I9" s="332"/>
      <c r="J9" s="332"/>
      <c r="K9" s="332"/>
    </row>
    <row r="10" spans="1:11" s="159" customFormat="1">
      <c r="A10" s="333" t="s">
        <v>288</v>
      </c>
      <c r="B10" s="334"/>
      <c r="C10" s="334"/>
      <c r="D10" s="334"/>
      <c r="E10" s="334"/>
      <c r="F10" s="335"/>
      <c r="G10" s="317" t="s">
        <v>289</v>
      </c>
      <c r="H10" s="317"/>
      <c r="I10" s="317"/>
      <c r="J10" s="317" t="s">
        <v>290</v>
      </c>
      <c r="K10" s="317"/>
    </row>
    <row r="11" spans="1:11" s="159" customFormat="1">
      <c r="A11" s="322" t="s">
        <v>291</v>
      </c>
      <c r="B11" s="323"/>
      <c r="C11" s="323"/>
      <c r="D11" s="323"/>
      <c r="E11" s="323"/>
      <c r="F11" s="324"/>
      <c r="G11" s="325" t="s">
        <v>292</v>
      </c>
      <c r="H11" s="325"/>
      <c r="I11" s="325"/>
      <c r="J11" s="160" t="s">
        <v>293</v>
      </c>
      <c r="K11" s="160" t="s">
        <v>294</v>
      </c>
    </row>
    <row r="12" spans="1:11" s="159" customFormat="1">
      <c r="A12" s="322" t="s">
        <v>295</v>
      </c>
      <c r="B12" s="323"/>
      <c r="C12" s="323"/>
      <c r="D12" s="323"/>
      <c r="E12" s="323"/>
      <c r="F12" s="324"/>
      <c r="G12" s="325"/>
      <c r="H12" s="325"/>
      <c r="I12" s="325"/>
      <c r="J12" s="326">
        <v>42461</v>
      </c>
      <c r="K12" s="326">
        <v>42825</v>
      </c>
    </row>
    <row r="13" spans="1:11" s="159" customFormat="1">
      <c r="A13" s="328" t="s">
        <v>296</v>
      </c>
      <c r="B13" s="329"/>
      <c r="C13" s="329"/>
      <c r="D13" s="329"/>
      <c r="E13" s="329"/>
      <c r="F13" s="330"/>
      <c r="G13" s="325"/>
      <c r="H13" s="325"/>
      <c r="I13" s="325"/>
      <c r="J13" s="327"/>
      <c r="K13" s="327"/>
    </row>
    <row r="14" spans="1:11" s="159" customFormat="1">
      <c r="A14" s="161"/>
      <c r="B14" s="161"/>
      <c r="C14" s="161"/>
      <c r="D14" s="161"/>
      <c r="E14" s="161"/>
      <c r="F14" s="161"/>
      <c r="G14" s="162"/>
      <c r="H14" s="162"/>
      <c r="I14" s="162"/>
      <c r="J14" s="162"/>
      <c r="K14" s="162"/>
    </row>
    <row r="15" spans="1:11" s="159" customFormat="1">
      <c r="A15" s="317" t="s">
        <v>297</v>
      </c>
      <c r="B15" s="317"/>
      <c r="C15" s="317"/>
      <c r="D15" s="317"/>
      <c r="E15" s="317"/>
      <c r="F15" s="317"/>
      <c r="G15" s="317"/>
      <c r="H15" s="317"/>
      <c r="I15" s="317"/>
      <c r="J15" s="317"/>
      <c r="K15" s="317"/>
    </row>
    <row r="16" spans="1:11" s="159" customFormat="1" ht="45.75" customHeight="1">
      <c r="A16" s="160" t="s">
        <v>298</v>
      </c>
      <c r="B16" s="320" t="s">
        <v>299</v>
      </c>
      <c r="C16" s="320"/>
      <c r="D16" s="320"/>
      <c r="E16" s="320"/>
      <c r="F16" s="321" t="s">
        <v>300</v>
      </c>
      <c r="G16" s="321"/>
      <c r="H16" s="321"/>
      <c r="I16" s="320" t="s">
        <v>301</v>
      </c>
      <c r="J16" s="320"/>
      <c r="K16" s="320"/>
    </row>
    <row r="17" spans="1:11" s="159" customFormat="1">
      <c r="A17" s="160" t="s">
        <v>302</v>
      </c>
      <c r="B17" s="312"/>
      <c r="C17" s="312"/>
      <c r="D17" s="312"/>
      <c r="E17" s="312"/>
      <c r="F17" s="312"/>
      <c r="G17" s="312"/>
      <c r="H17" s="312"/>
      <c r="I17" s="312"/>
      <c r="J17" s="312"/>
      <c r="K17" s="312"/>
    </row>
    <row r="18" spans="1:11" s="159" customFormat="1">
      <c r="A18" s="160" t="s">
        <v>303</v>
      </c>
      <c r="B18" s="312"/>
      <c r="C18" s="312"/>
      <c r="D18" s="312"/>
      <c r="E18" s="312"/>
      <c r="F18" s="312"/>
      <c r="G18" s="312"/>
      <c r="H18" s="312"/>
      <c r="I18" s="312"/>
      <c r="J18" s="312"/>
      <c r="K18" s="312"/>
    </row>
    <row r="19" spans="1:11" s="159" customFormat="1">
      <c r="A19" s="160" t="s">
        <v>304</v>
      </c>
      <c r="B19" s="312"/>
      <c r="C19" s="312"/>
      <c r="D19" s="312"/>
      <c r="E19" s="312"/>
      <c r="F19" s="312"/>
      <c r="G19" s="312"/>
      <c r="H19" s="312"/>
      <c r="I19" s="312"/>
      <c r="J19" s="312"/>
      <c r="K19" s="312"/>
    </row>
    <row r="20" spans="1:11" s="159" customFormat="1">
      <c r="A20" s="160" t="s">
        <v>305</v>
      </c>
      <c r="B20" s="312"/>
      <c r="C20" s="312"/>
      <c r="D20" s="312"/>
      <c r="E20" s="312"/>
      <c r="F20" s="312"/>
      <c r="G20" s="312"/>
      <c r="H20" s="312"/>
      <c r="I20" s="312"/>
      <c r="J20" s="312"/>
      <c r="K20" s="312"/>
    </row>
    <row r="21" spans="1:11" s="159" customFormat="1" ht="15.75">
      <c r="A21" s="316" t="s">
        <v>306</v>
      </c>
      <c r="B21" s="316"/>
      <c r="C21" s="316"/>
      <c r="D21" s="316"/>
      <c r="E21" s="316"/>
      <c r="F21" s="316"/>
      <c r="G21" s="316"/>
      <c r="H21" s="316"/>
      <c r="I21" s="316"/>
      <c r="J21" s="316"/>
      <c r="K21" s="316"/>
    </row>
    <row r="22" spans="1:11" s="159" customFormat="1">
      <c r="A22" s="317" t="s">
        <v>307</v>
      </c>
      <c r="B22" s="317"/>
      <c r="C22" s="317"/>
      <c r="D22" s="317"/>
      <c r="E22" s="317"/>
      <c r="F22" s="317"/>
      <c r="G22" s="317"/>
      <c r="H22" s="317"/>
      <c r="I22" s="317"/>
      <c r="J22" s="317"/>
      <c r="K22" s="317"/>
    </row>
    <row r="23" spans="1:11" s="159" customFormat="1">
      <c r="A23" s="163" t="s">
        <v>308</v>
      </c>
      <c r="B23" s="164"/>
      <c r="C23" s="164"/>
      <c r="D23" s="164"/>
      <c r="E23" s="164"/>
      <c r="F23" s="164"/>
      <c r="G23" s="164"/>
      <c r="H23" s="164"/>
      <c r="I23" s="165"/>
      <c r="J23" s="166"/>
      <c r="K23" s="167"/>
    </row>
    <row r="24" spans="1:11" s="159" customFormat="1">
      <c r="A24" s="168"/>
      <c r="B24" s="169" t="s">
        <v>309</v>
      </c>
      <c r="C24" s="169"/>
      <c r="D24" s="169"/>
      <c r="E24" s="169"/>
      <c r="F24" s="169"/>
      <c r="G24" s="169"/>
      <c r="H24" s="169"/>
      <c r="I24" s="170">
        <f>Tax!J9</f>
        <v>258000</v>
      </c>
      <c r="J24" s="171"/>
      <c r="K24" s="172"/>
    </row>
    <row r="25" spans="1:11" s="159" customFormat="1">
      <c r="A25" s="168"/>
      <c r="B25" s="169" t="s">
        <v>310</v>
      </c>
      <c r="C25" s="169"/>
      <c r="D25" s="169"/>
      <c r="E25" s="169"/>
      <c r="F25" s="169"/>
      <c r="G25" s="169"/>
      <c r="H25" s="169"/>
      <c r="I25" s="170"/>
      <c r="J25" s="171"/>
      <c r="K25" s="172"/>
    </row>
    <row r="26" spans="1:11" s="159" customFormat="1">
      <c r="A26" s="168"/>
      <c r="B26" s="169" t="s">
        <v>311</v>
      </c>
      <c r="C26" s="169"/>
      <c r="D26" s="169"/>
      <c r="E26" s="169"/>
      <c r="F26" s="169"/>
      <c r="G26" s="169"/>
      <c r="H26" s="169"/>
      <c r="I26" s="173"/>
      <c r="J26" s="171"/>
      <c r="K26" s="172"/>
    </row>
    <row r="27" spans="1:11" s="159" customFormat="1">
      <c r="A27" s="168"/>
      <c r="B27" s="169" t="s">
        <v>312</v>
      </c>
      <c r="C27" s="169"/>
      <c r="D27" s="169"/>
      <c r="E27" s="169"/>
      <c r="F27" s="169"/>
      <c r="G27" s="169"/>
      <c r="H27" s="169"/>
      <c r="I27" s="170"/>
      <c r="J27" s="171"/>
      <c r="K27" s="172"/>
    </row>
    <row r="28" spans="1:11" s="159" customFormat="1">
      <c r="A28" s="168"/>
      <c r="B28" s="169" t="s">
        <v>311</v>
      </c>
      <c r="C28" s="169"/>
      <c r="D28" s="169"/>
      <c r="E28" s="169"/>
      <c r="F28" s="169"/>
      <c r="G28" s="169"/>
      <c r="H28" s="169"/>
      <c r="I28" s="173">
        <v>0</v>
      </c>
      <c r="J28" s="171"/>
      <c r="K28" s="172"/>
    </row>
    <row r="29" spans="1:11" s="159" customFormat="1">
      <c r="A29" s="168"/>
      <c r="B29" s="169" t="s">
        <v>313</v>
      </c>
      <c r="C29" s="169"/>
      <c r="D29" s="169"/>
      <c r="E29" s="169"/>
      <c r="F29" s="169"/>
      <c r="G29" s="169"/>
      <c r="H29" s="169"/>
      <c r="I29" s="170"/>
      <c r="J29" s="171">
        <f>I24+I26+I28</f>
        <v>258000</v>
      </c>
      <c r="K29" s="172"/>
    </row>
    <row r="30" spans="1:11" s="159" customFormat="1">
      <c r="A30" s="168" t="s">
        <v>314</v>
      </c>
      <c r="B30" s="169"/>
      <c r="C30" s="169"/>
      <c r="D30" s="169"/>
      <c r="E30" s="169"/>
      <c r="F30" s="169"/>
      <c r="G30" s="169"/>
      <c r="H30" s="169"/>
      <c r="I30" s="170"/>
      <c r="J30" s="171"/>
      <c r="K30" s="172"/>
    </row>
    <row r="31" spans="1:11" s="159" customFormat="1">
      <c r="A31" s="168"/>
      <c r="B31" s="169" t="s">
        <v>197</v>
      </c>
      <c r="C31" s="169"/>
      <c r="D31" s="169"/>
      <c r="E31" s="169"/>
      <c r="F31" s="169"/>
      <c r="G31" s="169"/>
      <c r="H31" s="169"/>
      <c r="I31" s="170">
        <v>0</v>
      </c>
      <c r="J31" s="171"/>
      <c r="K31" s="172"/>
    </row>
    <row r="32" spans="1:11" s="159" customFormat="1">
      <c r="A32" s="168"/>
      <c r="B32" s="169" t="s">
        <v>315</v>
      </c>
      <c r="C32" s="169"/>
      <c r="D32" s="169"/>
      <c r="E32" s="169"/>
      <c r="F32" s="169"/>
      <c r="G32" s="169"/>
      <c r="H32" s="169"/>
      <c r="I32" s="173">
        <v>0</v>
      </c>
      <c r="J32" s="171">
        <f>I31+I32</f>
        <v>0</v>
      </c>
      <c r="K32" s="172"/>
    </row>
    <row r="33" spans="1:11" s="159" customFormat="1">
      <c r="A33" s="168" t="s">
        <v>316</v>
      </c>
      <c r="B33" s="169"/>
      <c r="C33" s="169"/>
      <c r="D33" s="169"/>
      <c r="E33" s="169"/>
      <c r="F33" s="169"/>
      <c r="G33" s="169"/>
      <c r="H33" s="169"/>
      <c r="I33" s="170"/>
      <c r="J33" s="166">
        <f>J29-J32</f>
        <v>258000</v>
      </c>
      <c r="K33" s="172"/>
    </row>
    <row r="34" spans="1:11" s="159" customFormat="1">
      <c r="A34" s="168" t="s">
        <v>317</v>
      </c>
      <c r="B34" s="169"/>
      <c r="C34" s="169"/>
      <c r="D34" s="169"/>
      <c r="E34" s="169"/>
      <c r="F34" s="169"/>
      <c r="G34" s="169"/>
      <c r="H34" s="169"/>
      <c r="I34" s="170"/>
      <c r="J34" s="171"/>
      <c r="K34" s="172"/>
    </row>
    <row r="35" spans="1:11" s="159" customFormat="1">
      <c r="A35" s="111" t="s">
        <v>202</v>
      </c>
      <c r="C35" s="112"/>
      <c r="D35" s="112"/>
      <c r="E35" s="112"/>
      <c r="F35" s="112"/>
      <c r="G35" s="112"/>
      <c r="H35" s="112"/>
      <c r="I35" s="174">
        <v>0</v>
      </c>
      <c r="J35" s="171"/>
      <c r="K35" s="172"/>
    </row>
    <row r="36" spans="1:11" s="159" customFormat="1">
      <c r="A36" s="108" t="s">
        <v>142</v>
      </c>
      <c r="C36" s="108"/>
      <c r="D36" s="108"/>
      <c r="E36" s="108"/>
      <c r="F36" s="108"/>
      <c r="G36" s="108"/>
      <c r="H36" s="108"/>
      <c r="I36" s="175"/>
      <c r="J36" s="171"/>
      <c r="K36" s="172"/>
    </row>
    <row r="37" spans="1:11" s="159" customFormat="1">
      <c r="A37" s="168" t="s">
        <v>318</v>
      </c>
      <c r="B37" s="169"/>
      <c r="C37" s="169"/>
      <c r="D37" s="169"/>
      <c r="E37" s="169"/>
      <c r="F37" s="169"/>
      <c r="G37" s="169"/>
      <c r="H37" s="169"/>
      <c r="I37" s="170"/>
      <c r="J37" s="176">
        <f>I35+I36</f>
        <v>0</v>
      </c>
      <c r="K37" s="172"/>
    </row>
    <row r="38" spans="1:11" s="159" customFormat="1">
      <c r="A38" s="168" t="s">
        <v>319</v>
      </c>
      <c r="B38" s="169"/>
      <c r="C38" s="169"/>
      <c r="D38" s="169"/>
      <c r="E38" s="169"/>
      <c r="F38" s="169"/>
      <c r="G38" s="169"/>
      <c r="H38" s="169"/>
      <c r="I38" s="170"/>
      <c r="J38" s="171"/>
      <c r="K38" s="172">
        <f>J33-J37</f>
        <v>258000</v>
      </c>
    </row>
    <row r="39" spans="1:11" s="159" customFormat="1">
      <c r="A39" s="168" t="s">
        <v>320</v>
      </c>
      <c r="B39" s="169"/>
      <c r="C39" s="169"/>
      <c r="D39" s="169"/>
      <c r="E39" s="169"/>
      <c r="F39" s="169"/>
      <c r="G39" s="169"/>
      <c r="H39" s="169"/>
      <c r="I39" s="170"/>
      <c r="J39" s="171"/>
      <c r="K39" s="172"/>
    </row>
    <row r="40" spans="1:11" s="159" customFormat="1">
      <c r="A40" s="168"/>
      <c r="B40" s="318" t="s">
        <v>321</v>
      </c>
      <c r="C40" s="318"/>
      <c r="D40" s="318"/>
      <c r="E40" s="318"/>
      <c r="F40" s="318"/>
      <c r="G40" s="169"/>
      <c r="H40" s="169"/>
      <c r="I40" s="170">
        <f>Tax!J23</f>
        <v>0</v>
      </c>
      <c r="J40" s="171"/>
      <c r="K40" s="172"/>
    </row>
    <row r="41" spans="1:11" s="159" customFormat="1">
      <c r="A41" s="168"/>
      <c r="B41" s="319" t="s">
        <v>379</v>
      </c>
      <c r="C41" s="319"/>
      <c r="D41" s="319"/>
      <c r="E41" s="319"/>
      <c r="F41" s="319"/>
      <c r="G41" s="169"/>
      <c r="H41" s="169"/>
      <c r="I41" s="173">
        <f>Tax!J25</f>
        <v>0</v>
      </c>
      <c r="J41" s="171"/>
      <c r="K41" s="176">
        <f>I40+I41</f>
        <v>0</v>
      </c>
    </row>
    <row r="42" spans="1:11" s="159" customFormat="1">
      <c r="A42" s="168" t="s">
        <v>322</v>
      </c>
      <c r="B42" s="169"/>
      <c r="C42" s="169"/>
      <c r="D42" s="169"/>
      <c r="E42" s="169"/>
      <c r="F42" s="169"/>
      <c r="G42" s="169"/>
      <c r="H42" s="169"/>
      <c r="I42" s="171"/>
      <c r="J42" s="171"/>
      <c r="K42" s="172">
        <f>K38+K41</f>
        <v>258000</v>
      </c>
    </row>
    <row r="43" spans="1:11" s="159" customFormat="1">
      <c r="A43" s="169" t="s">
        <v>323</v>
      </c>
      <c r="B43" s="169"/>
      <c r="C43" s="169"/>
      <c r="D43" s="169"/>
      <c r="E43" s="169"/>
      <c r="F43" s="169"/>
      <c r="G43" s="169"/>
      <c r="H43" s="169"/>
      <c r="I43" s="315" t="s">
        <v>324</v>
      </c>
      <c r="J43" s="315" t="s">
        <v>325</v>
      </c>
      <c r="K43" s="169"/>
    </row>
    <row r="44" spans="1:11" s="159" customFormat="1">
      <c r="A44" s="169" t="s">
        <v>326</v>
      </c>
      <c r="B44" s="169"/>
      <c r="C44" s="169"/>
      <c r="D44" s="169"/>
      <c r="E44" s="169"/>
      <c r="F44" s="169"/>
      <c r="G44" s="169"/>
      <c r="H44" s="169"/>
      <c r="I44" s="315"/>
      <c r="J44" s="315"/>
      <c r="K44" s="169"/>
    </row>
    <row r="45" spans="1:11" s="159" customFormat="1">
      <c r="A45" s="168"/>
      <c r="B45" s="169" t="s">
        <v>327</v>
      </c>
      <c r="C45" s="169"/>
      <c r="D45" s="169"/>
      <c r="E45" s="169"/>
      <c r="F45" s="169"/>
      <c r="G45" s="303" t="s">
        <v>328</v>
      </c>
      <c r="H45" s="304"/>
      <c r="I45" s="171"/>
      <c r="J45" s="171"/>
      <c r="K45" s="172"/>
    </row>
    <row r="46" spans="1:11" s="159" customFormat="1">
      <c r="A46" s="168"/>
      <c r="B46" s="169" t="s">
        <v>329</v>
      </c>
      <c r="C46" s="169"/>
      <c r="D46" s="169"/>
      <c r="E46" s="169"/>
      <c r="F46" s="169"/>
      <c r="G46" s="310">
        <f>Tax!I28</f>
        <v>0</v>
      </c>
      <c r="H46" s="311"/>
      <c r="I46" s="171"/>
      <c r="J46" s="171"/>
      <c r="K46" s="172"/>
    </row>
    <row r="47" spans="1:11" s="159" customFormat="1">
      <c r="A47" s="168"/>
      <c r="B47" s="169" t="s">
        <v>330</v>
      </c>
      <c r="C47" s="169"/>
      <c r="D47" s="169"/>
      <c r="E47" s="169"/>
      <c r="F47" s="169"/>
      <c r="G47" s="310">
        <f>Tax!I29</f>
        <v>0</v>
      </c>
      <c r="H47" s="311"/>
      <c r="I47" s="171"/>
      <c r="J47" s="171"/>
      <c r="K47" s="172"/>
    </row>
    <row r="48" spans="1:11" s="159" customFormat="1">
      <c r="A48" s="168"/>
      <c r="B48" s="169" t="s">
        <v>331</v>
      </c>
      <c r="C48" s="169"/>
      <c r="D48" s="169"/>
      <c r="E48" s="169"/>
      <c r="F48" s="169"/>
      <c r="G48" s="310">
        <f>Tax!I30</f>
        <v>0</v>
      </c>
      <c r="H48" s="311"/>
      <c r="I48" s="171"/>
      <c r="J48" s="171"/>
      <c r="K48" s="172"/>
    </row>
    <row r="49" spans="1:11" s="159" customFormat="1">
      <c r="A49" s="163"/>
      <c r="B49" s="164" t="s">
        <v>332</v>
      </c>
      <c r="C49" s="164"/>
      <c r="D49" s="164"/>
      <c r="E49" s="164"/>
      <c r="F49" s="164"/>
      <c r="G49" s="313">
        <f>Tax!I31</f>
        <v>0</v>
      </c>
      <c r="H49" s="314"/>
      <c r="I49" s="166"/>
      <c r="J49" s="166"/>
      <c r="K49" s="167"/>
    </row>
    <row r="50" spans="1:11" s="159" customFormat="1">
      <c r="A50" s="168"/>
      <c r="B50" s="169" t="s">
        <v>333</v>
      </c>
      <c r="C50" s="169"/>
      <c r="D50" s="169"/>
      <c r="E50" s="169"/>
      <c r="F50" s="169"/>
      <c r="G50" s="310">
        <f>Tax!I32</f>
        <v>0</v>
      </c>
      <c r="H50" s="311"/>
      <c r="I50" s="171"/>
      <c r="J50" s="171"/>
      <c r="K50" s="172"/>
    </row>
    <row r="51" spans="1:11" s="159" customFormat="1">
      <c r="A51" s="168"/>
      <c r="B51" s="169" t="s">
        <v>334</v>
      </c>
      <c r="C51" s="169"/>
      <c r="D51" s="169"/>
      <c r="E51" s="169"/>
      <c r="F51" s="169"/>
      <c r="G51" s="310">
        <f>Tax!I33</f>
        <v>0</v>
      </c>
      <c r="H51" s="311"/>
      <c r="I51" s="171"/>
      <c r="J51" s="171"/>
      <c r="K51" s="172"/>
    </row>
    <row r="52" spans="1:11" s="159" customFormat="1">
      <c r="A52" s="168"/>
      <c r="B52" s="177" t="s">
        <v>335</v>
      </c>
      <c r="C52" s="169"/>
      <c r="D52" s="169"/>
      <c r="E52" s="169"/>
      <c r="F52" s="169"/>
      <c r="G52" s="310">
        <f>Tax!I34</f>
        <v>0</v>
      </c>
      <c r="H52" s="311"/>
      <c r="I52" s="171"/>
      <c r="J52" s="171"/>
      <c r="K52" s="172"/>
    </row>
    <row r="53" spans="1:11" s="159" customFormat="1">
      <c r="A53" s="168"/>
      <c r="B53" s="177" t="s">
        <v>336</v>
      </c>
      <c r="C53" s="169"/>
      <c r="D53" s="169"/>
      <c r="E53" s="169"/>
      <c r="F53" s="169"/>
      <c r="G53" s="310">
        <f>Tax!I35</f>
        <v>0</v>
      </c>
      <c r="H53" s="311"/>
      <c r="I53" s="171"/>
      <c r="J53" s="171"/>
      <c r="K53" s="172"/>
    </row>
    <row r="54" spans="1:11" s="159" customFormat="1">
      <c r="A54" s="168"/>
      <c r="B54" s="178" t="s">
        <v>337</v>
      </c>
      <c r="C54" s="169"/>
      <c r="D54" s="169"/>
      <c r="E54" s="169"/>
      <c r="F54" s="169"/>
      <c r="G54" s="310">
        <f>Tax!I36</f>
        <v>0</v>
      </c>
      <c r="H54" s="311"/>
      <c r="I54" s="171"/>
      <c r="J54" s="171"/>
      <c r="K54" s="172"/>
    </row>
    <row r="55" spans="1:11" s="159" customFormat="1">
      <c r="A55" s="168"/>
      <c r="B55" s="169" t="s">
        <v>338</v>
      </c>
      <c r="C55" s="169"/>
      <c r="D55" s="169"/>
      <c r="E55" s="169"/>
      <c r="F55" s="169"/>
      <c r="G55" s="310">
        <f>Tax!I37</f>
        <v>0</v>
      </c>
      <c r="H55" s="311"/>
      <c r="I55" s="171">
        <f>SUM(G46:H55)</f>
        <v>0</v>
      </c>
      <c r="J55" s="171">
        <f>IF(I55&gt;150000, 150000, I55)</f>
        <v>0</v>
      </c>
      <c r="K55" s="172"/>
    </row>
    <row r="56" spans="1:11" s="159" customFormat="1">
      <c r="A56" s="168" t="s">
        <v>339</v>
      </c>
      <c r="B56" s="169"/>
      <c r="C56" s="169"/>
      <c r="D56" s="169"/>
      <c r="E56" s="169"/>
      <c r="F56" s="169"/>
      <c r="G56" s="169"/>
      <c r="H56" s="169"/>
      <c r="I56" s="171"/>
      <c r="J56" s="171"/>
      <c r="K56" s="172"/>
    </row>
    <row r="57" spans="1:11" s="159" customFormat="1">
      <c r="A57" s="168" t="s">
        <v>340</v>
      </c>
      <c r="B57" s="169"/>
      <c r="C57" s="169"/>
      <c r="D57" s="169"/>
      <c r="E57" s="169"/>
      <c r="F57" s="169"/>
      <c r="G57" s="169"/>
      <c r="H57" s="169"/>
      <c r="I57" s="171"/>
      <c r="J57" s="171"/>
      <c r="K57" s="172"/>
    </row>
    <row r="58" spans="1:11" s="159" customFormat="1">
      <c r="A58" s="168" t="s">
        <v>341</v>
      </c>
      <c r="B58" s="169"/>
      <c r="C58" s="169"/>
      <c r="D58" s="169"/>
      <c r="E58" s="169"/>
      <c r="F58" s="169"/>
      <c r="G58" s="169"/>
      <c r="H58" s="169"/>
      <c r="I58" s="308" t="s">
        <v>342</v>
      </c>
      <c r="J58" s="308" t="s">
        <v>325</v>
      </c>
      <c r="K58" s="172"/>
    </row>
    <row r="59" spans="1:11" s="159" customFormat="1">
      <c r="A59" s="168"/>
      <c r="B59" s="169"/>
      <c r="C59" s="169"/>
      <c r="D59" s="169"/>
      <c r="E59" s="169"/>
      <c r="F59" s="169"/>
      <c r="G59" s="303" t="s">
        <v>324</v>
      </c>
      <c r="H59" s="304"/>
      <c r="I59" s="308"/>
      <c r="J59" s="308"/>
      <c r="K59" s="172"/>
    </row>
    <row r="60" spans="1:11" s="159" customFormat="1">
      <c r="A60" s="168"/>
      <c r="B60" s="169" t="s">
        <v>343</v>
      </c>
      <c r="C60" s="179" t="s">
        <v>344</v>
      </c>
      <c r="D60" s="169"/>
      <c r="E60" s="169"/>
      <c r="F60" s="169"/>
      <c r="G60" s="303"/>
      <c r="H60" s="304"/>
      <c r="I60" s="170">
        <f>Tax!I42</f>
        <v>0</v>
      </c>
      <c r="J60" s="170">
        <f>Tax!J42</f>
        <v>0</v>
      </c>
      <c r="K60" s="172"/>
    </row>
    <row r="61" spans="1:11" s="159" customFormat="1">
      <c r="A61" s="168"/>
      <c r="B61" s="169" t="s">
        <v>345</v>
      </c>
      <c r="C61" s="179" t="s">
        <v>346</v>
      </c>
      <c r="D61" s="169"/>
      <c r="E61" s="169"/>
      <c r="F61" s="169"/>
      <c r="G61" s="303"/>
      <c r="H61" s="304"/>
      <c r="I61" s="170">
        <f>Tax!I40+Tax!I41</f>
        <v>0</v>
      </c>
      <c r="J61" s="170">
        <f>Tax!J40+Tax!J41</f>
        <v>0</v>
      </c>
      <c r="K61" s="172"/>
    </row>
    <row r="62" spans="1:11" s="159" customFormat="1">
      <c r="A62" s="168"/>
      <c r="B62" s="169" t="s">
        <v>347</v>
      </c>
      <c r="C62" s="179" t="s">
        <v>348</v>
      </c>
      <c r="D62" s="169"/>
      <c r="E62" s="169"/>
      <c r="F62" s="169"/>
      <c r="G62" s="303"/>
      <c r="H62" s="304"/>
      <c r="I62" s="170">
        <f>Tax!J44+Tax!J45+Tax!J46</f>
        <v>0</v>
      </c>
      <c r="J62" s="170">
        <f>I62</f>
        <v>0</v>
      </c>
      <c r="K62" s="172"/>
    </row>
    <row r="63" spans="1:11" s="159" customFormat="1">
      <c r="A63" s="168"/>
      <c r="B63" s="169" t="s">
        <v>349</v>
      </c>
      <c r="C63" s="179" t="s">
        <v>350</v>
      </c>
      <c r="D63" s="169"/>
      <c r="E63" s="169"/>
      <c r="F63" s="169"/>
      <c r="G63" s="303"/>
      <c r="H63" s="304"/>
      <c r="I63" s="170">
        <f>Tax!J48</f>
        <v>0</v>
      </c>
      <c r="J63" s="170">
        <f>I63</f>
        <v>0</v>
      </c>
      <c r="K63" s="172"/>
    </row>
    <row r="64" spans="1:11" s="159" customFormat="1">
      <c r="A64" s="168"/>
      <c r="B64" s="169" t="s">
        <v>351</v>
      </c>
      <c r="C64" s="179" t="s">
        <v>352</v>
      </c>
      <c r="D64" s="169"/>
      <c r="E64" s="169"/>
      <c r="F64" s="169"/>
      <c r="G64" s="303"/>
      <c r="H64" s="304"/>
      <c r="I64" s="170">
        <f>Tax!J47+Tax!J49</f>
        <v>0</v>
      </c>
      <c r="J64" s="170">
        <f>I64</f>
        <v>0</v>
      </c>
      <c r="K64" s="172"/>
    </row>
    <row r="65" spans="1:11" s="159" customFormat="1">
      <c r="A65" s="168" t="s">
        <v>353</v>
      </c>
      <c r="B65" s="169"/>
      <c r="C65" s="169"/>
      <c r="D65" s="169"/>
      <c r="E65" s="169"/>
      <c r="F65" s="169"/>
      <c r="G65" s="169"/>
      <c r="H65" s="169"/>
      <c r="I65" s="171"/>
      <c r="J65" s="171"/>
      <c r="K65" s="172">
        <f>J55+J60+J61+J62+J63+J64</f>
        <v>0</v>
      </c>
    </row>
    <row r="66" spans="1:11" s="159" customFormat="1">
      <c r="A66" s="168" t="s">
        <v>354</v>
      </c>
      <c r="B66" s="169"/>
      <c r="C66" s="169"/>
      <c r="D66" s="169"/>
      <c r="E66" s="169"/>
      <c r="F66" s="169"/>
      <c r="G66" s="169"/>
      <c r="H66" s="169"/>
      <c r="I66" s="171"/>
      <c r="J66" s="168"/>
      <c r="K66" s="171">
        <f>Tax!I51</f>
        <v>258000</v>
      </c>
    </row>
    <row r="67" spans="1:11" s="159" customFormat="1">
      <c r="A67" s="168" t="s">
        <v>355</v>
      </c>
      <c r="B67" s="169"/>
      <c r="C67" s="169"/>
      <c r="D67" s="169"/>
      <c r="E67" s="169"/>
      <c r="F67" s="169"/>
      <c r="G67" s="169"/>
      <c r="H67" s="169"/>
      <c r="I67" s="171"/>
      <c r="J67" s="171"/>
      <c r="K67" s="180">
        <f>Tax!I57</f>
        <v>800</v>
      </c>
    </row>
    <row r="68" spans="1:11" s="109" customFormat="1" ht="18.95" customHeight="1">
      <c r="A68" s="181" t="s">
        <v>239</v>
      </c>
      <c r="B68" s="182"/>
      <c r="C68" s="182"/>
      <c r="D68" s="182"/>
      <c r="E68" s="182"/>
      <c r="F68" s="182"/>
      <c r="G68" s="182"/>
      <c r="H68" s="183"/>
      <c r="I68" s="184"/>
      <c r="J68" s="184"/>
      <c r="K68" s="212">
        <f>Tax!J58</f>
        <v>800</v>
      </c>
    </row>
    <row r="69" spans="1:11" s="109" customFormat="1" ht="18.95" customHeight="1">
      <c r="A69" s="185" t="s">
        <v>356</v>
      </c>
      <c r="B69" s="182"/>
      <c r="C69" s="182"/>
      <c r="D69" s="182"/>
      <c r="E69" s="182"/>
      <c r="F69" s="182"/>
      <c r="G69" s="182"/>
      <c r="H69" s="183"/>
      <c r="I69" s="186"/>
      <c r="J69" s="186"/>
      <c r="K69" s="213">
        <f>Tax!J59</f>
        <v>0</v>
      </c>
    </row>
    <row r="70" spans="1:11" s="109" customFormat="1" ht="18.95" customHeight="1">
      <c r="A70" s="305" t="s">
        <v>357</v>
      </c>
      <c r="B70" s="306"/>
      <c r="C70" s="306"/>
      <c r="D70" s="306"/>
      <c r="E70" s="306"/>
      <c r="F70" s="306"/>
      <c r="G70" s="306"/>
      <c r="H70" s="307"/>
      <c r="I70" s="186"/>
      <c r="J70" s="186"/>
      <c r="K70" s="213">
        <f>Tax!J60</f>
        <v>0</v>
      </c>
    </row>
    <row r="71" spans="1:11" s="109" customFormat="1" ht="18.95" customHeight="1">
      <c r="A71" s="305" t="s">
        <v>358</v>
      </c>
      <c r="B71" s="306"/>
      <c r="C71" s="306"/>
      <c r="D71" s="306"/>
      <c r="E71" s="306"/>
      <c r="F71" s="306"/>
      <c r="G71" s="306"/>
      <c r="H71" s="307"/>
      <c r="I71" s="186"/>
      <c r="J71" s="186"/>
      <c r="K71" s="213">
        <f>Tax!J61</f>
        <v>0</v>
      </c>
    </row>
    <row r="72" spans="1:11" s="107" customFormat="1" ht="18.95" customHeight="1">
      <c r="A72" s="185" t="s">
        <v>359</v>
      </c>
      <c r="B72" s="182"/>
      <c r="C72" s="182"/>
      <c r="D72" s="182"/>
      <c r="E72" s="182"/>
      <c r="F72" s="182"/>
      <c r="G72" s="182"/>
      <c r="H72" s="187"/>
      <c r="I72" s="188"/>
      <c r="J72" s="188"/>
      <c r="K72" s="214">
        <f>Tax!J62</f>
        <v>0</v>
      </c>
    </row>
    <row r="73" spans="1:11" s="107" customFormat="1" ht="18.95" customHeight="1">
      <c r="A73" s="185" t="s">
        <v>360</v>
      </c>
      <c r="B73" s="182"/>
      <c r="C73" s="182"/>
      <c r="D73" s="182"/>
      <c r="E73" s="182"/>
      <c r="F73" s="182"/>
      <c r="G73" s="182"/>
      <c r="H73" s="187"/>
      <c r="I73" s="188"/>
      <c r="J73" s="188"/>
      <c r="K73" s="214">
        <f>Tax!J63</f>
        <v>0</v>
      </c>
    </row>
    <row r="74" spans="1:11" s="109" customFormat="1" ht="18.95" customHeight="1">
      <c r="A74" s="185" t="s">
        <v>361</v>
      </c>
      <c r="B74" s="182"/>
      <c r="C74" s="182"/>
      <c r="D74" s="182"/>
      <c r="E74" s="182"/>
      <c r="F74" s="182"/>
      <c r="G74" s="182"/>
      <c r="H74" s="183"/>
      <c r="I74" s="186"/>
      <c r="J74" s="186"/>
      <c r="K74" s="213">
        <f>Tax!J64</f>
        <v>0</v>
      </c>
    </row>
    <row r="75" spans="1:11" s="109" customFormat="1" ht="18.95" customHeight="1">
      <c r="A75" s="185" t="s">
        <v>362</v>
      </c>
      <c r="B75" s="182"/>
      <c r="C75" s="182"/>
      <c r="D75" s="182"/>
      <c r="E75" s="182"/>
      <c r="F75" s="182"/>
      <c r="G75" s="182"/>
      <c r="H75" s="183"/>
      <c r="I75" s="186"/>
      <c r="J75" s="186"/>
      <c r="K75" s="214">
        <f>Tax!J65</f>
        <v>0</v>
      </c>
    </row>
    <row r="76" spans="1:11" s="107" customFormat="1" ht="18.95" customHeight="1">
      <c r="A76" s="185" t="s">
        <v>363</v>
      </c>
      <c r="B76" s="182"/>
      <c r="C76" s="182"/>
      <c r="D76" s="182"/>
      <c r="E76" s="182"/>
      <c r="F76" s="182"/>
      <c r="G76" s="182"/>
      <c r="H76" s="187"/>
      <c r="I76" s="188"/>
      <c r="J76" s="188"/>
      <c r="K76" s="213">
        <f>Tax!J66</f>
        <v>0</v>
      </c>
    </row>
    <row r="77" spans="1:11" s="107" customFormat="1" ht="18.95" customHeight="1">
      <c r="A77" s="185" t="s">
        <v>364</v>
      </c>
      <c r="B77" s="182"/>
      <c r="C77" s="182"/>
      <c r="D77" s="182"/>
      <c r="E77" s="182"/>
      <c r="F77" s="182"/>
      <c r="G77" s="182"/>
      <c r="H77" s="182"/>
      <c r="I77" s="188"/>
      <c r="J77" s="188"/>
      <c r="K77" s="214">
        <f>Tax!J67</f>
        <v>0</v>
      </c>
    </row>
    <row r="78" spans="1:11" s="107" customFormat="1" ht="18.95" customHeight="1">
      <c r="A78" s="185" t="s">
        <v>365</v>
      </c>
      <c r="B78" s="182"/>
      <c r="C78" s="182"/>
      <c r="D78" s="182"/>
      <c r="E78" s="182"/>
      <c r="F78" s="182"/>
      <c r="G78" s="182"/>
      <c r="H78" s="182"/>
      <c r="I78" s="208"/>
      <c r="J78" s="208"/>
      <c r="K78" s="215">
        <f>Tax!J68</f>
        <v>0</v>
      </c>
    </row>
    <row r="79" spans="1:11" s="159" customFormat="1">
      <c r="A79" s="189" t="s">
        <v>366</v>
      </c>
      <c r="B79" s="189"/>
      <c r="C79" s="189"/>
      <c r="D79" s="189"/>
      <c r="E79" s="189"/>
      <c r="F79" s="189"/>
      <c r="G79" s="189"/>
      <c r="H79" s="189"/>
      <c r="I79" s="189"/>
      <c r="J79" s="189"/>
      <c r="K79" s="189"/>
    </row>
    <row r="80" spans="1:11" s="159" customFormat="1">
      <c r="A80" s="190" t="s">
        <v>212</v>
      </c>
      <c r="B80" s="309"/>
      <c r="C80" s="309"/>
      <c r="D80" s="309"/>
      <c r="E80" s="191" t="s">
        <v>367</v>
      </c>
      <c r="F80" s="191"/>
      <c r="G80" s="191"/>
      <c r="H80" s="192"/>
      <c r="I80" s="191" t="s">
        <v>368</v>
      </c>
      <c r="J80" s="191"/>
      <c r="K80" s="193"/>
    </row>
    <row r="81" spans="1:11" s="159" customFormat="1">
      <c r="A81" s="194" t="s">
        <v>369</v>
      </c>
      <c r="B81" s="195">
        <f>K76</f>
        <v>0</v>
      </c>
      <c r="C81" s="196" t="s">
        <v>370</v>
      </c>
      <c r="D81" s="197"/>
      <c r="E81" s="197"/>
      <c r="F81" s="197"/>
      <c r="G81" s="197"/>
      <c r="H81" s="197"/>
      <c r="I81" s="197"/>
      <c r="J81" s="197"/>
      <c r="K81" s="198" t="s">
        <v>371</v>
      </c>
    </row>
    <row r="82" spans="1:11" s="159" customFormat="1">
      <c r="A82" s="194" t="s">
        <v>372</v>
      </c>
      <c r="B82" s="196"/>
      <c r="C82" s="196"/>
      <c r="D82" s="196"/>
      <c r="E82" s="196"/>
      <c r="F82" s="196"/>
      <c r="G82" s="196"/>
      <c r="H82" s="196"/>
      <c r="I82" s="196"/>
      <c r="J82" s="196"/>
      <c r="K82" s="198"/>
    </row>
    <row r="83" spans="1:11" s="159" customFormat="1">
      <c r="A83" s="194" t="s">
        <v>373</v>
      </c>
      <c r="B83" s="196"/>
      <c r="C83" s="196"/>
      <c r="D83" s="196"/>
      <c r="E83" s="196"/>
      <c r="F83" s="196"/>
      <c r="G83" s="196"/>
      <c r="H83" s="196"/>
      <c r="I83" s="196"/>
      <c r="J83" s="196"/>
      <c r="K83" s="198"/>
    </row>
    <row r="84" spans="1:11" s="159" customFormat="1">
      <c r="A84" s="194" t="s">
        <v>374</v>
      </c>
      <c r="B84" s="196"/>
      <c r="C84" s="196"/>
      <c r="D84" s="196"/>
      <c r="E84" s="196"/>
      <c r="F84" s="196"/>
      <c r="G84" s="196"/>
      <c r="H84" s="196"/>
      <c r="I84" s="196"/>
      <c r="J84" s="196"/>
      <c r="K84" s="198"/>
    </row>
    <row r="85" spans="1:11" s="159" customFormat="1">
      <c r="A85" s="194"/>
      <c r="B85" s="196"/>
      <c r="C85" s="196"/>
      <c r="D85" s="196"/>
      <c r="E85" s="196"/>
      <c r="F85" s="196"/>
      <c r="G85" s="196"/>
      <c r="H85" s="196"/>
      <c r="I85" s="196"/>
      <c r="J85" s="196"/>
      <c r="K85" s="198"/>
    </row>
    <row r="86" spans="1:11" s="159" customFormat="1">
      <c r="A86" s="194"/>
      <c r="B86" s="196"/>
      <c r="C86" s="196"/>
      <c r="D86" s="196"/>
      <c r="E86" s="196"/>
      <c r="F86" s="196"/>
      <c r="G86" s="196"/>
      <c r="H86" s="196"/>
      <c r="I86" s="196"/>
      <c r="J86" s="196"/>
      <c r="K86" s="198"/>
    </row>
    <row r="87" spans="1:11" s="159" customFormat="1">
      <c r="A87" s="194"/>
      <c r="B87" s="196"/>
      <c r="C87" s="196"/>
      <c r="D87" s="196"/>
      <c r="E87" s="196"/>
      <c r="F87" s="196" t="s">
        <v>375</v>
      </c>
      <c r="G87" s="196"/>
      <c r="H87" s="196"/>
      <c r="I87" s="196"/>
      <c r="J87" s="196"/>
      <c r="K87" s="198"/>
    </row>
    <row r="88" spans="1:11" s="159" customFormat="1">
      <c r="A88" s="199" t="s">
        <v>376</v>
      </c>
      <c r="B88" s="200" t="str">
        <f>Intro!L13</f>
        <v>GHS KUKRANWALI</v>
      </c>
      <c r="C88" s="200"/>
      <c r="D88" s="200"/>
      <c r="E88" s="200"/>
      <c r="F88" s="200" t="s">
        <v>377</v>
      </c>
      <c r="G88" s="200"/>
      <c r="H88" s="302"/>
      <c r="I88" s="302"/>
      <c r="J88" s="302"/>
      <c r="K88" s="201"/>
    </row>
    <row r="89" spans="1:11" s="159" customFormat="1">
      <c r="A89" s="199" t="s">
        <v>79</v>
      </c>
      <c r="B89" s="301"/>
      <c r="C89" s="301"/>
      <c r="D89" s="200"/>
      <c r="E89" s="200"/>
      <c r="F89" s="200" t="s">
        <v>378</v>
      </c>
      <c r="G89" s="200"/>
      <c r="H89" s="302"/>
      <c r="I89" s="302"/>
      <c r="J89" s="302"/>
      <c r="K89" s="201"/>
    </row>
    <row r="90" spans="1:11" s="159" customFormat="1">
      <c r="A90" s="202"/>
      <c r="B90" s="203"/>
      <c r="C90" s="203"/>
      <c r="D90" s="203"/>
      <c r="E90" s="203"/>
      <c r="F90" s="203"/>
      <c r="G90" s="203"/>
      <c r="H90" s="203"/>
      <c r="I90" s="203"/>
      <c r="J90" s="203"/>
      <c r="K90" s="204"/>
    </row>
    <row r="91" spans="1:11" s="159" customFormat="1">
      <c r="A91" s="205" t="s">
        <v>183</v>
      </c>
      <c r="B91" s="205"/>
      <c r="C91" s="206"/>
      <c r="H91" s="207"/>
    </row>
  </sheetData>
  <sheetProtection password="C4BE" sheet="1" objects="1" scenarios="1" selectLockedCells="1"/>
  <mergeCells count="72">
    <mergeCell ref="A5:F5"/>
    <mergeCell ref="G5:K5"/>
    <mergeCell ref="A1:K1"/>
    <mergeCell ref="A2:K2"/>
    <mergeCell ref="A3:K3"/>
    <mergeCell ref="A4:F4"/>
    <mergeCell ref="G4:K4"/>
    <mergeCell ref="A6:F6"/>
    <mergeCell ref="A7:F7"/>
    <mergeCell ref="G7:K7"/>
    <mergeCell ref="A8:C8"/>
    <mergeCell ref="D8:F8"/>
    <mergeCell ref="G8:K8"/>
    <mergeCell ref="A9:C9"/>
    <mergeCell ref="D9:F9"/>
    <mergeCell ref="G9:K9"/>
    <mergeCell ref="A10:F10"/>
    <mergeCell ref="G10:I10"/>
    <mergeCell ref="J10:K10"/>
    <mergeCell ref="A11:F11"/>
    <mergeCell ref="G11:I13"/>
    <mergeCell ref="A12:F12"/>
    <mergeCell ref="J12:J13"/>
    <mergeCell ref="K12:K13"/>
    <mergeCell ref="A13:F13"/>
    <mergeCell ref="A15:K15"/>
    <mergeCell ref="B16:E16"/>
    <mergeCell ref="F16:H16"/>
    <mergeCell ref="I16:K16"/>
    <mergeCell ref="B17:E17"/>
    <mergeCell ref="F17:H17"/>
    <mergeCell ref="I17:K17"/>
    <mergeCell ref="I43:I44"/>
    <mergeCell ref="J43:J44"/>
    <mergeCell ref="G45:H45"/>
    <mergeCell ref="G46:H46"/>
    <mergeCell ref="B18:E18"/>
    <mergeCell ref="F18:H18"/>
    <mergeCell ref="I18:K18"/>
    <mergeCell ref="B19:E19"/>
    <mergeCell ref="F19:H19"/>
    <mergeCell ref="I19:K19"/>
    <mergeCell ref="I20:K20"/>
    <mergeCell ref="A21:K21"/>
    <mergeCell ref="A22:K22"/>
    <mergeCell ref="B40:F40"/>
    <mergeCell ref="B41:F41"/>
    <mergeCell ref="G53:H53"/>
    <mergeCell ref="G54:H54"/>
    <mergeCell ref="G55:H55"/>
    <mergeCell ref="G47:H47"/>
    <mergeCell ref="B20:E20"/>
    <mergeCell ref="F20:H20"/>
    <mergeCell ref="G48:H48"/>
    <mergeCell ref="G49:H49"/>
    <mergeCell ref="G50:H50"/>
    <mergeCell ref="G51:H51"/>
    <mergeCell ref="G52:H52"/>
    <mergeCell ref="I58:I59"/>
    <mergeCell ref="J58:J59"/>
    <mergeCell ref="G59:H59"/>
    <mergeCell ref="B80:D80"/>
    <mergeCell ref="H88:J88"/>
    <mergeCell ref="G60:H60"/>
    <mergeCell ref="B89:C89"/>
    <mergeCell ref="H89:J89"/>
    <mergeCell ref="G61:H61"/>
    <mergeCell ref="G62:H62"/>
    <mergeCell ref="G63:H63"/>
    <mergeCell ref="G64:H64"/>
    <mergeCell ref="A70:H70"/>
    <mergeCell ref="A71:H71"/>
  </mergeCells>
  <pageMargins left="0.25" right="0.2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vt:lpstr>
      <vt:lpstr>Statement</vt:lpstr>
      <vt:lpstr>Tax Without Arrear </vt:lpstr>
      <vt:lpstr>Tax</vt:lpstr>
      <vt:lpstr>Introduction</vt:lpstr>
      <vt:lpstr>Pay Fixation</vt:lpstr>
      <vt:lpstr>Arrear</vt:lpstr>
      <vt:lpstr>Annexure-II</vt:lpstr>
      <vt:lpstr>Form 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MASTANA COMPUTER</dc:creator>
  <cp:lastModifiedBy>DELL</cp:lastModifiedBy>
  <cp:lastPrinted>2017-02-28T01:45:13Z</cp:lastPrinted>
  <dcterms:created xsi:type="dcterms:W3CDTF">2016-10-31T23:58:13Z</dcterms:created>
  <dcterms:modified xsi:type="dcterms:W3CDTF">2018-02-28T15:23:40Z</dcterms:modified>
</cp:coreProperties>
</file>