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Introduction" sheetId="1" r:id="rId1"/>
    <sheet name="Pay Fixation" sheetId="2" r:id="rId2"/>
    <sheet name="Arrear" sheetId="3" r:id="rId3"/>
    <sheet name="Annexure-II" sheetId="4" r:id="rId4"/>
  </sheets>
  <calcPr calcId="124519"/>
</workbook>
</file>

<file path=xl/calcChain.xml><?xml version="1.0" encoding="utf-8"?>
<calcChain xmlns="http://schemas.openxmlformats.org/spreadsheetml/2006/main">
  <c r="C9" i="4"/>
  <c r="C8"/>
  <c r="C6"/>
  <c r="C5"/>
  <c r="E5" i="3"/>
  <c r="E4"/>
  <c r="E3"/>
  <c r="B15" i="1"/>
  <c r="F9" i="3"/>
  <c r="F10" s="1"/>
  <c r="F11" s="1"/>
  <c r="F12" s="1"/>
  <c r="F13" s="1"/>
  <c r="F14" s="1"/>
  <c r="F15" s="1"/>
  <c r="F16" s="1"/>
  <c r="F17" s="1"/>
  <c r="F18" s="1"/>
  <c r="J10" l="1"/>
  <c r="J11" s="1"/>
  <c r="J12" s="1"/>
  <c r="J13" s="1"/>
  <c r="J14" s="1"/>
  <c r="J15" s="1"/>
  <c r="J16" s="1"/>
  <c r="J17" s="1"/>
  <c r="J18" s="1"/>
  <c r="I9"/>
  <c r="I10" s="1"/>
  <c r="I11" s="1"/>
  <c r="I12" s="1"/>
  <c r="I13" s="1"/>
  <c r="I14" s="1"/>
  <c r="E11"/>
  <c r="E12" s="1"/>
  <c r="E13" s="1"/>
  <c r="E14" s="1"/>
  <c r="E15" s="1"/>
  <c r="E16" s="1"/>
  <c r="E17" s="1"/>
  <c r="E18" s="1"/>
  <c r="E10"/>
  <c r="C9"/>
  <c r="B9"/>
  <c r="C11" i="4" s="1"/>
  <c r="C10" i="3" l="1"/>
  <c r="C13" i="4"/>
  <c r="C17" s="1"/>
  <c r="B10" i="3"/>
  <c r="D9"/>
  <c r="C14" i="4" s="1"/>
  <c r="C11" i="3"/>
  <c r="C12" s="1"/>
  <c r="C13" s="1"/>
  <c r="C14" s="1"/>
  <c r="C15" s="1"/>
  <c r="C16" s="1"/>
  <c r="C17" s="1"/>
  <c r="C18" s="1"/>
  <c r="D10" l="1"/>
  <c r="C16" i="4"/>
  <c r="C15"/>
  <c r="B11" i="3"/>
  <c r="D11" s="1"/>
  <c r="G11" s="1"/>
  <c r="G10"/>
  <c r="G9"/>
  <c r="B12" l="1"/>
  <c r="D12" s="1"/>
  <c r="B13" l="1"/>
  <c r="D13" s="1"/>
  <c r="G12"/>
  <c r="B14"/>
  <c r="D14" s="1"/>
  <c r="G13" l="1"/>
  <c r="G14"/>
  <c r="B5" i="2" l="1"/>
  <c r="B4"/>
  <c r="B3"/>
  <c r="H39"/>
  <c r="B8"/>
  <c r="B39" s="1"/>
  <c r="H8"/>
  <c r="A8"/>
  <c r="G8" s="1"/>
  <c r="A39" l="1"/>
  <c r="G39" s="1"/>
  <c r="B15" i="3"/>
  <c r="C8" i="2"/>
  <c r="C18" i="4" s="1"/>
  <c r="C39" i="2" l="1"/>
  <c r="C40" s="1"/>
  <c r="D15" i="3"/>
  <c r="B16"/>
  <c r="D8" i="2"/>
  <c r="C9"/>
  <c r="D39" l="1"/>
  <c r="G15" i="3"/>
  <c r="B17"/>
  <c r="D16"/>
  <c r="G16" s="1"/>
  <c r="C41" i="2"/>
  <c r="D40"/>
  <c r="D9"/>
  <c r="C10"/>
  <c r="B18" i="3" l="1"/>
  <c r="D17"/>
  <c r="G17" s="1"/>
  <c r="D42" i="2"/>
  <c r="D41"/>
  <c r="C42"/>
  <c r="C43" s="1"/>
  <c r="C11"/>
  <c r="D10"/>
  <c r="D18" i="3" l="1"/>
  <c r="G18" s="1"/>
  <c r="D43" i="2"/>
  <c r="C44"/>
  <c r="C12"/>
  <c r="D11"/>
  <c r="D44" l="1"/>
  <c r="C45"/>
  <c r="D12"/>
  <c r="C13"/>
  <c r="D45" l="1"/>
  <c r="C46"/>
  <c r="D13"/>
  <c r="C14"/>
  <c r="D46" l="1"/>
  <c r="C47"/>
  <c r="D14"/>
  <c r="C15"/>
  <c r="C48" l="1"/>
  <c r="D47"/>
  <c r="C16"/>
  <c r="D15"/>
  <c r="C49" l="1"/>
  <c r="D48"/>
  <c r="D16"/>
  <c r="C17"/>
  <c r="D49" l="1"/>
  <c r="C50"/>
  <c r="C18"/>
  <c r="D17"/>
  <c r="D50" l="1"/>
  <c r="C51"/>
  <c r="D18"/>
  <c r="C19"/>
  <c r="C52" l="1"/>
  <c r="D51"/>
  <c r="D19"/>
  <c r="C20"/>
  <c r="C21" s="1"/>
  <c r="D21" s="1"/>
  <c r="D52" l="1"/>
  <c r="C53"/>
  <c r="D20"/>
  <c r="D53" l="1"/>
  <c r="C54"/>
  <c r="C22"/>
  <c r="D22" s="1"/>
  <c r="D54" l="1"/>
  <c r="C55"/>
  <c r="C23"/>
  <c r="C56" l="1"/>
  <c r="D55"/>
  <c r="D23"/>
  <c r="C24"/>
  <c r="C57" l="1"/>
  <c r="D56"/>
  <c r="D24"/>
  <c r="C25"/>
  <c r="D57" l="1"/>
  <c r="C58"/>
  <c r="C26"/>
  <c r="D25"/>
  <c r="D58" l="1"/>
  <c r="C59"/>
  <c r="C27"/>
  <c r="D26"/>
  <c r="C60" l="1"/>
  <c r="D59"/>
  <c r="D27"/>
  <c r="C28"/>
  <c r="C61" l="1"/>
  <c r="D60"/>
  <c r="D28"/>
  <c r="C29"/>
  <c r="D61" l="1"/>
  <c r="C62"/>
  <c r="C30"/>
  <c r="D29"/>
  <c r="D62" l="1"/>
  <c r="C63"/>
  <c r="D63" s="1"/>
  <c r="C31"/>
  <c r="D30"/>
  <c r="C64" l="1"/>
  <c r="D31"/>
  <c r="C32"/>
  <c r="D32" s="1"/>
  <c r="C65" l="1"/>
  <c r="D64"/>
  <c r="C33"/>
  <c r="D65" l="1"/>
  <c r="C66"/>
  <c r="D66" s="1"/>
  <c r="E39" s="1"/>
  <c r="C34"/>
  <c r="D33"/>
  <c r="E8" s="1"/>
  <c r="C20" i="4" s="1"/>
  <c r="H15" i="3" l="1"/>
  <c r="C29" i="4"/>
  <c r="H9" i="3"/>
  <c r="H10" s="1"/>
  <c r="C21" i="4"/>
  <c r="H16" i="3"/>
  <c r="F39" i="2"/>
  <c r="I15" i="3" s="1"/>
  <c r="I16" s="1"/>
  <c r="I17" s="1"/>
  <c r="I18" s="1"/>
  <c r="D34" i="2"/>
  <c r="C35"/>
  <c r="D35" s="1"/>
  <c r="K16" i="3" l="1"/>
  <c r="L16" s="1"/>
  <c r="H17"/>
  <c r="K15"/>
  <c r="L15" s="1"/>
  <c r="I8" i="2"/>
  <c r="H11" i="3"/>
  <c r="I39" i="2"/>
  <c r="K9" i="3" l="1"/>
  <c r="L9" s="1"/>
  <c r="H12"/>
  <c r="K17"/>
  <c r="L17" s="1"/>
  <c r="H18"/>
  <c r="K18" s="1"/>
  <c r="L18" s="1"/>
  <c r="K10" l="1"/>
  <c r="L10" s="1"/>
  <c r="H13"/>
  <c r="H14" l="1"/>
  <c r="K11"/>
  <c r="L11" s="1"/>
  <c r="K12" l="1"/>
  <c r="L12" s="1"/>
  <c r="K14" l="1"/>
  <c r="L14" s="1"/>
  <c r="K13"/>
  <c r="L13" s="1"/>
  <c r="L19" l="1"/>
</calcChain>
</file>

<file path=xl/sharedStrings.xml><?xml version="1.0" encoding="utf-8"?>
<sst xmlns="http://schemas.openxmlformats.org/spreadsheetml/2006/main" count="113" uniqueCount="94">
  <si>
    <t>Name of Employee</t>
  </si>
  <si>
    <t>Designation</t>
  </si>
  <si>
    <t>Name of Office</t>
  </si>
  <si>
    <t>GP</t>
  </si>
  <si>
    <t>Basic Pay on 01.01.2016</t>
  </si>
  <si>
    <t>HRA</t>
  </si>
  <si>
    <t>Medical</t>
  </si>
  <si>
    <t>New Basic Pay on 01.01.2016</t>
  </si>
  <si>
    <t>Total</t>
  </si>
  <si>
    <t>New Salary on 01.01.2016</t>
  </si>
  <si>
    <t>New Salary on 01.07.2016</t>
  </si>
  <si>
    <t>Basic Pay + GP on 01.01.2016</t>
  </si>
  <si>
    <t>GP on 01.01.2016</t>
  </si>
  <si>
    <t>(BP+GP) x2.57</t>
  </si>
  <si>
    <t>Basic Pay + GP on 01.07.2016</t>
  </si>
  <si>
    <t>Basic Pay on 01.07.2016</t>
  </si>
  <si>
    <t>DA</t>
  </si>
  <si>
    <t>New Basic Pay on 01.07.2016</t>
  </si>
  <si>
    <t>Calculation 1</t>
  </si>
  <si>
    <t>Calculation 2</t>
  </si>
  <si>
    <t>Haryana 7th Pay Commission Pay Fixation  Table</t>
  </si>
  <si>
    <t>Name of employee :</t>
  </si>
  <si>
    <t>Designation:</t>
  </si>
  <si>
    <t>Name of the Office:</t>
  </si>
  <si>
    <t>GSSS Dhingsara (Fatehabad)</t>
  </si>
  <si>
    <t>Double Click on the Yellow cell and Edit the yellow Cell</t>
  </si>
  <si>
    <t>This Calculating software is downloaded from www.officebabu.com</t>
  </si>
  <si>
    <t>Due</t>
  </si>
  <si>
    <t>Drawn</t>
  </si>
  <si>
    <t>Others</t>
  </si>
  <si>
    <t xml:space="preserve">Basic Pay on 01.01.2016 </t>
  </si>
  <si>
    <t>Basic Pay 01.01.2016</t>
  </si>
  <si>
    <t>Other</t>
  </si>
  <si>
    <t>Arrear /Difference</t>
  </si>
  <si>
    <t>Month</t>
  </si>
  <si>
    <t>Old (6thPC) HRA %</t>
  </si>
  <si>
    <t>Intrem Relief</t>
  </si>
  <si>
    <t>This Software is designed by Sh. Ramesh Kumar Lecturer Mathematics GSSS Dhingsara (Fatehabad)</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</si>
  <si>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</si>
  <si>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How to use This Calculator / Software</t>
  </si>
  <si>
    <t>1.First of all you fill the data in introduction Sheet.</t>
  </si>
  <si>
    <t>2. Then you will get your revised pay structure on Pay fixation sheet. You Can also print it.</t>
  </si>
  <si>
    <t xml:space="preserve">3. Also you get your arrear on arrear sheet. </t>
  </si>
  <si>
    <t xml:space="preserve">इस Software के लिए आपके सुझाव तथा परामर्श gulshanrani651@gmail.com पर सादर आमंत्रित है । </t>
  </si>
  <si>
    <t xml:space="preserve">जब एक कर्मचारी या अधिकारी इस Software को एक बार प्रयोग करता है तो वह इससे सही Revised Pay पाता है। अन्य कर्मचारी या अधिकारी इसे दोबारा प्रयोग करना चाहता है तो सही सही Revised Pay  के लिए इस Software को दोबारा www.officebabu.com से Download करना पड़ेगा । क्योकि एक बार इसे प्रयोग करने के बाद  इसमे लगे formule काम नहीं करेंगे ।   </t>
  </si>
  <si>
    <t>Designed By : Sh. Ramesh Kumar Lect. Mathematics, GSSS Dhingsara (Fatehabad)</t>
  </si>
  <si>
    <t>(Downloaded from www.officebabu.com)</t>
  </si>
  <si>
    <t>Haryana 7th Pay Commission Pay Arear Table from Jan. 2016 to Oct. 2016</t>
  </si>
  <si>
    <t>Intrim Relif for Class III and Class IV Employee</t>
  </si>
  <si>
    <t>Ramesh Kumar</t>
  </si>
  <si>
    <t>Lecturer in Mathematics</t>
  </si>
  <si>
    <t>Haryana 7th Pay Commission (Haryana) Salary  &amp; Arrear Calculating Software            (For Employee having GPF)</t>
  </si>
  <si>
    <t>Note : HRA will be in old Structure ( 10% or 20% or 30%) on (old Basic Pay +GP) of Pay Drawn Month Untill Haryana Govt. HRA Schedule notified.</t>
  </si>
  <si>
    <t>Note : HRA will be in old Structure ( 10% or 20% or 30%) on (old Basic Pay +GP) of Pay Drawn Month Untill Haryana Govt. HRA Schedule notified. So There is no Difference in Medical and HRA)</t>
  </si>
  <si>
    <t>This Software is only For Employee Having in Functional Level of the Post in Existing Grade Pay and GP i.e. Not Taken ACP</t>
  </si>
  <si>
    <t>Annexure-II</t>
  </si>
  <si>
    <t>Statement of Fixation of pay under</t>
  </si>
  <si>
    <t xml:space="preserve"> Haryana Civil Service (Revised Pay) Rule, 2016</t>
  </si>
  <si>
    <t>Sr. No.</t>
  </si>
  <si>
    <t>Particular</t>
  </si>
  <si>
    <t>Name of the Government Employee</t>
  </si>
  <si>
    <r>
      <t>Designation of the post in which pay is to be fixed on January 1</t>
    </r>
    <r>
      <rPr>
        <vertAlign val="superscript"/>
        <sz val="12"/>
        <color theme="1"/>
        <rFont val="Cambria"/>
        <family val="1"/>
      </rPr>
      <t>st</t>
    </r>
    <r>
      <rPr>
        <sz val="12"/>
        <color theme="1"/>
        <rFont val="Cambria"/>
        <family val="1"/>
      </rPr>
      <t xml:space="preserve"> , 2016</t>
    </r>
  </si>
  <si>
    <t>Status (Substantive/Officiating)</t>
  </si>
  <si>
    <t>Officiating</t>
  </si>
  <si>
    <t>Pre-revised Pay Band and Grade Pay applicable for the post (in case more than one Pay Band+Grade Pay is applicable for the post and these have been merged in a aingle revised Pay Band+Grade Pay in which employee was actually drawing his pay should be specified)</t>
  </si>
  <si>
    <r>
      <t>Existing emoluments as on January 1</t>
    </r>
    <r>
      <rPr>
        <vertAlign val="superscript"/>
        <sz val="12"/>
        <color theme="1"/>
        <rFont val="Cambria"/>
        <family val="1"/>
      </rPr>
      <t>st</t>
    </r>
    <r>
      <rPr>
        <sz val="12"/>
        <color theme="1"/>
        <rFont val="Cambria"/>
        <family val="1"/>
      </rPr>
      <t xml:space="preserve"> 2016 </t>
    </r>
  </si>
  <si>
    <r>
      <t>(a)</t>
    </r>
    <r>
      <rPr>
        <sz val="12"/>
        <color theme="1"/>
        <rFont val="Times New Roman"/>
        <family val="1"/>
      </rPr>
      <t xml:space="preserve">    </t>
    </r>
    <r>
      <rPr>
        <sz val="12"/>
        <color theme="1"/>
        <rFont val="Cambria"/>
        <family val="1"/>
      </rPr>
      <t>Pay in Pay Band (Including Stagnation Increments, if any).</t>
    </r>
  </si>
  <si>
    <r>
      <t>(b)</t>
    </r>
    <r>
      <rPr>
        <sz val="12"/>
        <color theme="1"/>
        <rFont val="Times New Roman"/>
        <family val="1"/>
      </rPr>
      <t xml:space="preserve">    </t>
    </r>
    <r>
      <rPr>
        <sz val="12"/>
        <color theme="1"/>
        <rFont val="Cambria"/>
        <family val="1"/>
      </rPr>
      <t>Grade Pay</t>
    </r>
  </si>
  <si>
    <r>
      <t>(d)</t>
    </r>
    <r>
      <rPr>
        <sz val="12"/>
        <color theme="1"/>
        <rFont val="Times New Roman"/>
        <family val="1"/>
      </rPr>
      <t xml:space="preserve">    </t>
    </r>
    <r>
      <rPr>
        <sz val="12"/>
        <color theme="1"/>
        <rFont val="Cambria"/>
        <family val="1"/>
      </rPr>
      <t>Total existing emoluments (a) to (c)</t>
    </r>
  </si>
  <si>
    <r>
      <t>Basic Pay (Pay in the applicable pay band plus applicable Grade Pay) in the Pre-revised structure as on January, 1</t>
    </r>
    <r>
      <rPr>
        <vertAlign val="superscript"/>
        <sz val="12"/>
        <color theme="1"/>
        <rFont val="Cambria"/>
        <family val="1"/>
      </rPr>
      <t>st</t>
    </r>
    <r>
      <rPr>
        <sz val="12"/>
        <color theme="1"/>
        <rFont val="Cambria"/>
        <family val="1"/>
      </rPr>
      <t xml:space="preserve"> 2016</t>
    </r>
  </si>
  <si>
    <t>Applicable level in the Pay Matrix corresponding to the pay band and Grade Pay shown at Sr. No. 4 above.</t>
  </si>
  <si>
    <t>Amount arrived at by multiplying Basic Pay as at Sr. No. 6 by 2.57</t>
  </si>
  <si>
    <t>Applicable Cell in the level either equal to just above the Amount at Sr. No. 8 above</t>
  </si>
  <si>
    <t>Revised Basic Pay (as per Sr. No. 9)</t>
  </si>
  <si>
    <t>Stepped up pay with reference to the revised pay of the junior, if applicable, [Rule…………….and……………of HCS(RP) Rule 2016. Name and pay of the junior also to be indicated distinctly.</t>
  </si>
  <si>
    <t>Revised pay with reference to the Substantive Pay in case where the pay fixed in the officiating post is lower than the pay fixed in the substantive post, if applicable [Rule…………………………(………..)]</t>
  </si>
  <si>
    <t>Personal Pay, if any (Rule …………….and……………]</t>
  </si>
  <si>
    <t>Non-Practicing Allowance as Admissible at present in the existing Pre-revised pay structure (in terms of Para………. Of Notification).</t>
  </si>
  <si>
    <t>Date of next increment (Rule………….&amp;…………..) and pay after grant of increment.</t>
  </si>
  <si>
    <t>Date of Increment</t>
  </si>
  <si>
    <t>Pay after Increment in applicable level</t>
  </si>
  <si>
    <t>Any other relevant information</t>
  </si>
  <si>
    <t>Date</t>
  </si>
  <si>
    <t>Office</t>
  </si>
  <si>
    <t xml:space="preserve">Signature &amp; Designation </t>
  </si>
  <si>
    <t>of Head of Office</t>
  </si>
  <si>
    <t>Verification by SO/AO</t>
  </si>
  <si>
    <r>
      <t>(c)</t>
    </r>
    <r>
      <rPr>
        <sz val="11"/>
        <color theme="1"/>
        <rFont val="Times New Roman"/>
        <family val="1"/>
      </rPr>
      <t xml:space="preserve">    </t>
    </r>
    <r>
      <rPr>
        <sz val="11"/>
        <color theme="1"/>
        <rFont val="Cambria"/>
        <family val="1"/>
      </rPr>
      <t>Dearness Allowance applicable as on 01-01-2016</t>
    </r>
  </si>
  <si>
    <t>Pay Band on 01.01.2016</t>
  </si>
  <si>
    <t>IS 4440-7440</t>
  </si>
  <si>
    <t>PB -1,   5200-20200</t>
  </si>
  <si>
    <t>PB -2,   9300-34800</t>
  </si>
  <si>
    <t>PB -3,   15600-39100</t>
  </si>
  <si>
    <t>PB -4,   37400-67000</t>
  </si>
</sst>
</file>

<file path=xl/styles.xml><?xml version="1.0" encoding="utf-8"?>
<styleSheet xmlns="http://schemas.openxmlformats.org/spreadsheetml/2006/main">
  <fonts count="20">
    <font>
      <sz val="11"/>
      <color theme="1"/>
      <name val="Calibri"/>
      <family val="2"/>
      <scheme val="minor"/>
    </font>
    <font>
      <b/>
      <sz val="18"/>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1"/>
      <color rgb="FFFF0000"/>
      <name val="Calibri"/>
      <family val="2"/>
      <scheme val="minor"/>
    </font>
    <font>
      <b/>
      <sz val="9"/>
      <color theme="1"/>
      <name val="Calibri"/>
      <family val="2"/>
      <scheme val="minor"/>
    </font>
    <font>
      <b/>
      <i/>
      <sz val="9"/>
      <color theme="1"/>
      <name val="Calibri"/>
      <family val="2"/>
      <scheme val="minor"/>
    </font>
    <font>
      <b/>
      <sz val="16"/>
      <name val="Algerian"/>
      <family val="5"/>
    </font>
    <font>
      <b/>
      <sz val="14"/>
      <name val="Calibri"/>
      <family val="2"/>
      <scheme val="minor"/>
    </font>
    <font>
      <b/>
      <sz val="14"/>
      <color theme="0"/>
      <name val="Calibri"/>
      <family val="2"/>
      <scheme val="minor"/>
    </font>
    <font>
      <b/>
      <sz val="12"/>
      <color theme="1"/>
      <name val="Cambria"/>
      <family val="1"/>
    </font>
    <font>
      <sz val="12"/>
      <color theme="1"/>
      <name val="Cambria"/>
      <family val="1"/>
    </font>
    <font>
      <vertAlign val="superscript"/>
      <sz val="12"/>
      <color theme="1"/>
      <name val="Cambria"/>
      <family val="1"/>
    </font>
    <font>
      <sz val="12"/>
      <color theme="1"/>
      <name val="Times New Roman"/>
      <family val="1"/>
    </font>
    <font>
      <sz val="16"/>
      <color theme="1"/>
      <name val="Cambria"/>
      <family val="1"/>
    </font>
    <font>
      <sz val="11"/>
      <color theme="1"/>
      <name val="Cambria"/>
      <family val="1"/>
    </font>
    <font>
      <b/>
      <sz val="14"/>
      <color theme="1"/>
      <name val="Cambria"/>
      <family val="1"/>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0" fillId="0" borderId="1" xfId="0" applyBorder="1" applyAlignment="1">
      <alignment vertical="top" wrapText="1"/>
    </xf>
    <xf numFmtId="0" fontId="0" fillId="0" borderId="1" xfId="0" applyBorder="1" applyAlignment="1">
      <alignment vertical="top"/>
    </xf>
    <xf numFmtId="0" fontId="0" fillId="0" borderId="1" xfId="0" applyBorder="1"/>
    <xf numFmtId="0" fontId="0" fillId="0" borderId="1" xfId="0" applyBorder="1" applyAlignment="1">
      <alignment wrapText="1"/>
    </xf>
    <xf numFmtId="0" fontId="0" fillId="0" borderId="0" xfId="0" applyAlignment="1">
      <alignment horizontal="center"/>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0" xfId="0" applyFont="1"/>
    <xf numFmtId="0" fontId="1" fillId="0" borderId="2" xfId="0" applyFont="1" applyBorder="1" applyAlignment="1">
      <alignment horizontal="center"/>
    </xf>
    <xf numFmtId="0" fontId="0" fillId="0" borderId="0" xfId="0" applyAlignment="1">
      <alignment horizontal="center" vertical="top"/>
    </xf>
    <xf numFmtId="0" fontId="1" fillId="0" borderId="2" xfId="0" applyFont="1" applyBorder="1" applyAlignment="1">
      <alignment horizontal="center" vertical="top"/>
    </xf>
    <xf numFmtId="0" fontId="2" fillId="0" borderId="1" xfId="0" applyFont="1" applyBorder="1" applyAlignment="1">
      <alignment horizontal="center" vertical="top" wrapText="1"/>
    </xf>
    <xf numFmtId="17" fontId="0" fillId="0" borderId="1" xfId="0" applyNumberFormat="1" applyBorder="1"/>
    <xf numFmtId="0" fontId="1" fillId="0" borderId="0" xfId="0" applyFont="1" applyAlignment="1">
      <alignment horizontal="center"/>
    </xf>
    <xf numFmtId="0" fontId="3" fillId="0" borderId="0" xfId="0" applyFont="1" applyAlignment="1">
      <alignment horizontal="left"/>
    </xf>
    <xf numFmtId="0" fontId="5" fillId="0" borderId="1" xfId="0" applyFont="1" applyBorder="1"/>
    <xf numFmtId="0" fontId="5" fillId="0" borderId="1" xfId="0" applyFont="1" applyBorder="1" applyAlignment="1">
      <alignment wrapText="1"/>
    </xf>
    <xf numFmtId="0" fontId="5"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7" fillId="0" borderId="0" xfId="0" applyFont="1" applyAlignment="1"/>
    <xf numFmtId="0" fontId="8" fillId="0" borderId="0" xfId="0" applyFont="1" applyAlignment="1"/>
    <xf numFmtId="0" fontId="0" fillId="0" borderId="1" xfId="0" applyBorder="1" applyProtection="1">
      <protection locked="0"/>
    </xf>
    <xf numFmtId="0" fontId="2" fillId="0" borderId="1" xfId="0" applyFont="1" applyBorder="1"/>
    <xf numFmtId="0" fontId="17" fillId="0" borderId="0" xfId="0" applyFont="1"/>
    <xf numFmtId="0" fontId="17" fillId="0" borderId="0" xfId="0" applyFont="1" applyAlignment="1">
      <alignment horizontal="left"/>
    </xf>
    <xf numFmtId="0" fontId="13" fillId="0" borderId="1" xfId="0" applyFont="1" applyBorder="1" applyAlignment="1">
      <alignment horizontal="right" vertical="top" wrapText="1"/>
    </xf>
    <xf numFmtId="0" fontId="16" fillId="0" borderId="0" xfId="0" applyFont="1" applyAlignment="1">
      <alignment horizontal="right"/>
    </xf>
    <xf numFmtId="0" fontId="0" fillId="0" borderId="0" xfId="0" applyAlignment="1">
      <alignment horizontal="right"/>
    </xf>
    <xf numFmtId="0" fontId="17" fillId="0" borderId="0" xfId="0" applyFont="1" applyAlignment="1">
      <alignment horizontal="right"/>
    </xf>
    <xf numFmtId="0" fontId="12" fillId="0" borderId="1" xfId="0" applyFont="1" applyBorder="1" applyAlignment="1">
      <alignment horizontal="right"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3" fillId="0" borderId="1" xfId="0" applyFont="1" applyBorder="1" applyAlignment="1">
      <alignment horizontal="right" vertical="top" wrapText="1"/>
    </xf>
    <xf numFmtId="0" fontId="13" fillId="0" borderId="3" xfId="0" applyFont="1" applyBorder="1" applyAlignment="1">
      <alignment horizontal="left" vertical="top" wrapText="1"/>
    </xf>
    <xf numFmtId="0" fontId="12" fillId="0" borderId="1" xfId="0" applyFont="1" applyBorder="1" applyAlignment="1">
      <alignment vertical="top" wrapText="1"/>
    </xf>
    <xf numFmtId="14" fontId="12" fillId="0" borderId="1" xfId="0" applyNumberFormat="1"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0" fillId="0" borderId="0" xfId="0" applyProtection="1">
      <protection locked="0"/>
    </xf>
    <xf numFmtId="0" fontId="12" fillId="0" borderId="1" xfId="0" applyFont="1" applyBorder="1" applyAlignment="1" applyProtection="1">
      <alignment vertical="top" wrapText="1"/>
      <protection locked="0"/>
    </xf>
    <xf numFmtId="0" fontId="3" fillId="0" borderId="1" xfId="0" applyFont="1" applyBorder="1" applyAlignment="1" applyProtection="1">
      <alignment horizontal="center"/>
      <protection locked="0"/>
    </xf>
    <xf numFmtId="0" fontId="9" fillId="2"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0" fillId="6" borderId="1" xfId="0" applyFont="1" applyFill="1" applyBorder="1" applyAlignment="1">
      <alignment horizont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4" borderId="1" xfId="0" applyFill="1" applyBorder="1" applyAlignment="1">
      <alignment horizontal="center" vertical="top" wrapText="1"/>
    </xf>
    <xf numFmtId="0" fontId="2" fillId="0" borderId="0" xfId="0" applyFont="1" applyAlignment="1">
      <alignment horizontal="left"/>
    </xf>
    <xf numFmtId="0" fontId="6" fillId="2" borderId="1"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left"/>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1" xfId="0" applyFont="1" applyBorder="1" applyAlignment="1">
      <alignment horizontal="center"/>
    </xf>
    <xf numFmtId="0" fontId="18" fillId="0" borderId="0" xfId="0" applyFont="1" applyAlignment="1">
      <alignment horizontal="center"/>
    </xf>
    <xf numFmtId="0" fontId="18" fillId="0" borderId="0"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3" fillId="0" borderId="1" xfId="0" applyFont="1" applyBorder="1" applyAlignment="1">
      <alignment horizontal="right" vertical="top" wrapText="1"/>
    </xf>
    <xf numFmtId="0" fontId="13" fillId="0" borderId="1" xfId="0" applyFont="1" applyBorder="1" applyAlignment="1">
      <alignment horizontal="left" vertical="top" wrapText="1"/>
    </xf>
    <xf numFmtId="0" fontId="12" fillId="0" borderId="1" xfId="0" applyFont="1" applyBorder="1" applyAlignment="1" applyProtection="1">
      <alignment horizontal="left" vertical="top" wrapText="1"/>
      <protection locked="0"/>
    </xf>
    <xf numFmtId="0" fontId="13" fillId="0" borderId="1" xfId="0" applyFont="1" applyBorder="1" applyAlignment="1">
      <alignment vertical="top" wrapText="1"/>
    </xf>
  </cellXfs>
  <cellStyles count="1">
    <cellStyle name="Normal" xfId="0" builtinId="0"/>
  </cellStyles>
  <dxfs count="0"/>
  <tableStyles count="0" defaultTableStyle="TableStyleMedium9" defaultPivotStyle="PivotStyleLight16"/>
  <colors>
    <mruColors>
      <color rgb="FFFF6600"/>
      <color rgb="FFFF33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32"/>
  <sheetViews>
    <sheetView tabSelected="1" workbookViewId="0">
      <selection activeCell="B9" sqref="B9"/>
    </sheetView>
  </sheetViews>
  <sheetFormatPr defaultRowHeight="15"/>
  <cols>
    <col min="1" max="1" width="45" customWidth="1"/>
    <col min="2" max="2" width="52" customWidth="1"/>
    <col min="24" max="24" width="19.28515625" customWidth="1"/>
  </cols>
  <sheetData>
    <row r="1" spans="1:24" ht="43.5" customHeight="1">
      <c r="A1" s="49" t="s">
        <v>51</v>
      </c>
      <c r="B1" s="50"/>
      <c r="U1">
        <v>1300</v>
      </c>
      <c r="V1">
        <v>2000</v>
      </c>
      <c r="W1">
        <v>10</v>
      </c>
      <c r="X1" t="s">
        <v>89</v>
      </c>
    </row>
    <row r="2" spans="1:24" ht="43.5" customHeight="1">
      <c r="A2" s="52" t="s">
        <v>54</v>
      </c>
      <c r="B2" s="53"/>
      <c r="U2">
        <v>1400</v>
      </c>
      <c r="V2">
        <v>0</v>
      </c>
      <c r="W2">
        <v>20</v>
      </c>
      <c r="X2" t="s">
        <v>90</v>
      </c>
    </row>
    <row r="3" spans="1:24" ht="42" customHeight="1">
      <c r="A3" s="46" t="s">
        <v>37</v>
      </c>
      <c r="B3" s="46"/>
      <c r="U3">
        <v>1650</v>
      </c>
      <c r="W3">
        <v>30</v>
      </c>
      <c r="X3" t="s">
        <v>91</v>
      </c>
    </row>
    <row r="4" spans="1:24" ht="21" customHeight="1">
      <c r="A4" s="47" t="s">
        <v>25</v>
      </c>
      <c r="B4" s="48" t="s">
        <v>26</v>
      </c>
      <c r="U4">
        <v>1800</v>
      </c>
      <c r="X4" t="s">
        <v>92</v>
      </c>
    </row>
    <row r="5" spans="1:24" ht="21.75" customHeight="1">
      <c r="A5" s="47"/>
      <c r="B5" s="48"/>
      <c r="U5">
        <v>1900</v>
      </c>
      <c r="X5" t="s">
        <v>93</v>
      </c>
    </row>
    <row r="6" spans="1:24" ht="15.75">
      <c r="A6" s="17" t="s">
        <v>0</v>
      </c>
      <c r="B6" s="19" t="s">
        <v>49</v>
      </c>
      <c r="U6">
        <v>1950</v>
      </c>
    </row>
    <row r="7" spans="1:24" ht="15.75">
      <c r="A7" s="17" t="s">
        <v>1</v>
      </c>
      <c r="B7" s="19" t="s">
        <v>50</v>
      </c>
      <c r="U7">
        <v>2000</v>
      </c>
    </row>
    <row r="8" spans="1:24" ht="15.75">
      <c r="A8" s="17" t="s">
        <v>2</v>
      </c>
      <c r="B8" s="19" t="s">
        <v>24</v>
      </c>
      <c r="U8">
        <v>2400</v>
      </c>
    </row>
    <row r="9" spans="1:24" ht="15.75">
      <c r="A9" s="18" t="s">
        <v>4</v>
      </c>
      <c r="B9" s="19">
        <v>17800</v>
      </c>
      <c r="U9">
        <v>2500</v>
      </c>
    </row>
    <row r="10" spans="1:24" ht="15.75">
      <c r="A10" s="17" t="s">
        <v>12</v>
      </c>
      <c r="B10" s="19">
        <v>4800</v>
      </c>
      <c r="U10">
        <v>2800</v>
      </c>
    </row>
    <row r="11" spans="1:24" ht="15.75">
      <c r="A11" s="17" t="s">
        <v>88</v>
      </c>
      <c r="B11" s="19" t="s">
        <v>91</v>
      </c>
      <c r="U11">
        <v>4000</v>
      </c>
    </row>
    <row r="12" spans="1:24" ht="15.75">
      <c r="A12" s="17" t="s">
        <v>35</v>
      </c>
      <c r="B12" s="19">
        <v>10</v>
      </c>
      <c r="U12">
        <v>3600</v>
      </c>
    </row>
    <row r="13" spans="1:24" ht="15.75">
      <c r="A13" s="17" t="s">
        <v>6</v>
      </c>
      <c r="B13" s="19">
        <v>500</v>
      </c>
      <c r="U13">
        <v>4200</v>
      </c>
    </row>
    <row r="14" spans="1:24" ht="15.75">
      <c r="A14" s="17" t="s">
        <v>48</v>
      </c>
      <c r="B14" s="19">
        <v>0</v>
      </c>
      <c r="U14">
        <v>4600</v>
      </c>
    </row>
    <row r="15" spans="1:24" ht="15.75">
      <c r="A15" s="18" t="s">
        <v>15</v>
      </c>
      <c r="B15" s="19">
        <f>ROUNDUP((B9+B10)*3%,-1)+B9</f>
        <v>18480</v>
      </c>
      <c r="U15">
        <v>4800</v>
      </c>
    </row>
    <row r="16" spans="1:24">
      <c r="A16" s="3"/>
      <c r="B16" s="20"/>
      <c r="U16">
        <v>5200</v>
      </c>
    </row>
    <row r="17" spans="1:21">
      <c r="A17" s="51" t="s">
        <v>38</v>
      </c>
      <c r="B17" s="51"/>
      <c r="U17">
        <v>5400</v>
      </c>
    </row>
    <row r="18" spans="1:21">
      <c r="A18" s="51"/>
      <c r="B18" s="51"/>
      <c r="U18">
        <v>6000</v>
      </c>
    </row>
    <row r="19" spans="1:21">
      <c r="A19" s="51"/>
      <c r="B19" s="51"/>
      <c r="U19">
        <v>6400</v>
      </c>
    </row>
    <row r="20" spans="1:21">
      <c r="A20" s="51"/>
      <c r="B20" s="51"/>
      <c r="U20">
        <v>6600</v>
      </c>
    </row>
    <row r="21" spans="1:21">
      <c r="A21" s="51"/>
      <c r="B21" s="51"/>
      <c r="U21">
        <v>7600</v>
      </c>
    </row>
    <row r="22" spans="1:21">
      <c r="A22" s="51"/>
      <c r="B22" s="51"/>
      <c r="U22">
        <v>8000</v>
      </c>
    </row>
    <row r="23" spans="1:21">
      <c r="A23" s="9" t="s">
        <v>39</v>
      </c>
      <c r="B23" s="9"/>
      <c r="U23">
        <v>8800</v>
      </c>
    </row>
    <row r="24" spans="1:21">
      <c r="A24" s="55" t="s">
        <v>40</v>
      </c>
      <c r="B24" s="55"/>
      <c r="U24">
        <v>8900</v>
      </c>
    </row>
    <row r="25" spans="1:21">
      <c r="A25" s="55" t="s">
        <v>41</v>
      </c>
      <c r="B25" s="55"/>
      <c r="U25">
        <v>9500</v>
      </c>
    </row>
    <row r="26" spans="1:21">
      <c r="A26" s="55" t="s">
        <v>42</v>
      </c>
      <c r="B26" s="55"/>
      <c r="U26">
        <v>9800</v>
      </c>
    </row>
    <row r="27" spans="1:21" ht="15" customHeight="1">
      <c r="A27" s="56" t="s">
        <v>44</v>
      </c>
      <c r="B27" s="56"/>
      <c r="U27">
        <v>10000</v>
      </c>
    </row>
    <row r="28" spans="1:21">
      <c r="A28" s="56"/>
      <c r="B28" s="56"/>
    </row>
    <row r="29" spans="1:21">
      <c r="A29" s="56"/>
      <c r="B29" s="56"/>
    </row>
    <row r="30" spans="1:21">
      <c r="A30" s="56"/>
      <c r="B30" s="56"/>
    </row>
    <row r="31" spans="1:21">
      <c r="A31" s="56"/>
      <c r="B31" s="56"/>
    </row>
    <row r="32" spans="1:21">
      <c r="A32" s="54" t="s">
        <v>43</v>
      </c>
      <c r="B32" s="54"/>
    </row>
  </sheetData>
  <sheetProtection password="CBCF" sheet="1" objects="1" scenarios="1" selectLockedCells="1"/>
  <mergeCells count="11">
    <mergeCell ref="A32:B32"/>
    <mergeCell ref="A24:B24"/>
    <mergeCell ref="A25:B25"/>
    <mergeCell ref="A26:B26"/>
    <mergeCell ref="A27:B31"/>
    <mergeCell ref="A3:B3"/>
    <mergeCell ref="A4:A5"/>
    <mergeCell ref="B4:B5"/>
    <mergeCell ref="A1:B1"/>
    <mergeCell ref="A17:B22"/>
    <mergeCell ref="A2:B2"/>
  </mergeCells>
  <dataValidations xWindow="523" yWindow="531" count="4">
    <dataValidation type="list" allowBlank="1" showInputMessage="1" showErrorMessage="1" sqref="B14">
      <formula1>$V$1:$V$3</formula1>
    </dataValidation>
    <dataValidation type="list" allowBlank="1" showInputMessage="1" showErrorMessage="1" promptTitle="Select your GP" sqref="B10">
      <formula1>$U$1:$U$27</formula1>
    </dataValidation>
    <dataValidation type="list" allowBlank="1" showInputMessage="1" showErrorMessage="1" sqref="B12">
      <formula1>$W$1:$W$3</formula1>
    </dataValidation>
    <dataValidation type="list" allowBlank="1" showInputMessage="1" showErrorMessage="1" sqref="B11">
      <formula1>$X$1:$X$5</formula1>
    </dataValidation>
  </dataValidation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I74"/>
  <sheetViews>
    <sheetView topLeftCell="A3" workbookViewId="0">
      <selection activeCell="C70" sqref="C70"/>
    </sheetView>
  </sheetViews>
  <sheetFormatPr defaultRowHeight="15"/>
  <cols>
    <col min="1" max="1" width="24.85546875" customWidth="1"/>
    <col min="2" max="2" width="11.7109375" customWidth="1"/>
    <col min="3" max="3" width="14.7109375" customWidth="1"/>
    <col min="4" max="4" width="20.42578125" hidden="1" customWidth="1"/>
    <col min="5" max="5" width="16.5703125" customWidth="1"/>
    <col min="6" max="6" width="16.85546875" customWidth="1"/>
    <col min="7" max="7" width="14.28515625" customWidth="1"/>
    <col min="8" max="8" width="12.42578125" customWidth="1"/>
    <col min="9" max="9" width="19" customWidth="1"/>
  </cols>
  <sheetData>
    <row r="1" spans="1:9" ht="23.25">
      <c r="A1" s="57" t="s">
        <v>20</v>
      </c>
      <c r="B1" s="57"/>
      <c r="C1" s="57"/>
      <c r="D1" s="57"/>
      <c r="E1" s="57"/>
      <c r="F1" s="57"/>
      <c r="G1" s="57"/>
      <c r="H1" s="57"/>
      <c r="I1" s="57"/>
    </row>
    <row r="2" spans="1:9" ht="23.25">
      <c r="A2" s="15"/>
      <c r="B2" s="60" t="s">
        <v>46</v>
      </c>
      <c r="C2" s="57"/>
      <c r="D2" s="57"/>
      <c r="E2" s="57"/>
      <c r="F2" s="57"/>
      <c r="G2" s="57"/>
      <c r="H2" s="15"/>
      <c r="I2" s="15"/>
    </row>
    <row r="3" spans="1:9" ht="23.25">
      <c r="A3" s="16" t="s">
        <v>21</v>
      </c>
      <c r="B3" s="58" t="str">
        <f>Introduction!B6</f>
        <v>Ramesh Kumar</v>
      </c>
      <c r="C3" s="58"/>
      <c r="D3" s="58"/>
      <c r="E3" s="58"/>
      <c r="F3" s="15"/>
      <c r="G3" s="15"/>
      <c r="H3" s="15"/>
      <c r="I3" s="15"/>
    </row>
    <row r="4" spans="1:9" ht="23.25">
      <c r="A4" s="16" t="s">
        <v>22</v>
      </c>
      <c r="B4" s="58" t="str">
        <f>Introduction!B7</f>
        <v>Lecturer in Mathematics</v>
      </c>
      <c r="C4" s="58"/>
      <c r="D4" s="58"/>
      <c r="E4" s="58"/>
      <c r="F4" s="15"/>
      <c r="G4" s="15"/>
      <c r="H4" s="15"/>
      <c r="I4" s="15"/>
    </row>
    <row r="5" spans="1:9" ht="23.25">
      <c r="A5" s="16" t="s">
        <v>23</v>
      </c>
      <c r="B5" s="58" t="str">
        <f>Introduction!B8</f>
        <v>GSSS Dhingsara (Fatehabad)</v>
      </c>
      <c r="C5" s="58"/>
      <c r="D5" s="58"/>
      <c r="E5" s="58"/>
      <c r="F5" s="15"/>
      <c r="G5" s="15"/>
      <c r="H5" s="15"/>
      <c r="I5" s="15"/>
    </row>
    <row r="6" spans="1:9" ht="23.25">
      <c r="A6" s="11"/>
      <c r="B6" s="11"/>
      <c r="C6" s="11"/>
      <c r="D6" s="12" t="s">
        <v>9</v>
      </c>
      <c r="E6" s="12"/>
      <c r="F6" s="12"/>
      <c r="G6" s="12"/>
      <c r="H6" s="12"/>
      <c r="I6" s="12"/>
    </row>
    <row r="7" spans="1:9" s="9" customFormat="1" ht="43.5" customHeight="1">
      <c r="A7" s="6" t="s">
        <v>11</v>
      </c>
      <c r="B7" s="7" t="s">
        <v>12</v>
      </c>
      <c r="C7" s="7" t="s">
        <v>13</v>
      </c>
      <c r="D7" s="7" t="s">
        <v>7</v>
      </c>
      <c r="E7" s="7" t="s">
        <v>7</v>
      </c>
      <c r="F7" s="7" t="s">
        <v>16</v>
      </c>
      <c r="G7" s="8" t="s">
        <v>5</v>
      </c>
      <c r="H7" s="8" t="s">
        <v>6</v>
      </c>
      <c r="I7" s="8" t="s">
        <v>8</v>
      </c>
    </row>
    <row r="8" spans="1:9" ht="35.25" customHeight="1">
      <c r="A8" s="1">
        <f>Introduction!B9+Introduction!B10</f>
        <v>22600</v>
      </c>
      <c r="B8" s="1">
        <f>Introduction!B10</f>
        <v>4800</v>
      </c>
      <c r="C8" s="1">
        <f>ROUND(A8*2.57,0)</f>
        <v>58082</v>
      </c>
      <c r="D8" s="1">
        <f>IF(AND(C8&lt;=128900),128900,IF(AND(C8&gt;128900,C8&lt;=132800),132800,IF(AND(C8&gt;132800,C8&lt;=136800),136800,IF(AND(C8&gt;136800,C8&lt;=140900),140900,IF(AND(C8&gt;140900,C8&lt;=145100),145100,IF(AND(C8&gt;145100,C8&lt;=149500),149500,IF(AND(C8&gt;149500,C8&lt;=154000),154000,IF(AND(C8&gt;154000,C8&lt;=158600),158600,IF(AND(C8&gt;158600,C8&lt;=163400),163400,IF(AND(C8&gt;163400,C8&lt;=168300),168300,IF(AND(C8&gt;168300,C8&lt;=173300),173300,IF(AND(C8&gt;173300,C8&lt;=178500),178500,IF(AND(C8&gt;178500,C8&lt;=183900),183900,IF(AND(C8&gt;183900,C8&lt;=189400),189400,IF(AND(C8&gt;189400,C8&lt;=195100),195100,IF(AND(C8&gt;195100,C8&lt;=201000),201000,IF(AND(C8&gt;201000,C8&lt;=207000),207000,IF(AND(C8&gt;207000,C8&lt;=213200),213200,IF(AND(C8&gt;213200,C8&lt;=219600),219600,IF(AND(C8&gt;219600,C8&lt;=219600),219600,))))))))))))))))))))</f>
        <v>128900</v>
      </c>
      <c r="E8" s="2">
        <f>IF(AND(B8=10000),D8,IF(AND(B8=9800),D9,IF(AND(B8=9500),D10,IF(AND(B8=8900),D11,IF(AND(B8=8800),D12,IF(AND(B8=8700),D13,IF(AND(B8=8000),D14,IF(AND(B8=7600),D15,IF(AND(B8=6000),D16,IF(AND(B8=6400),D16,IF(AND(B8=6600),D16,IF(AND(B8=5400),D19,IF(AND(B8=5200),D20,IF(AND(B8=4800),D21,IF(AND(B8=4600),D22,IF(AND(B8=4200),D23,IF(AND(B8=4000),D23,IF(AND(B8=3600),D23,IF(AND(B8=2800),D26,IF(AND(B8=2500),D26,IF(AND(B8=2400),D28,IF(AND(B8=2000),D29,IF(AND(B8=1950),D29,IF(AND(B8=1900),D31,IF(AND(B8=1800),D32,IF(AND(B8=1650),D33,IF(AND(B8=1400),D33,IF(AND(B8=1300),D33,))))))))))))))))))))))))))))</f>
        <v>58600</v>
      </c>
      <c r="F8" s="2">
        <v>0</v>
      </c>
      <c r="G8" s="2">
        <f>ROUND(A8*Introduction!B12/100,0)</f>
        <v>2260</v>
      </c>
      <c r="H8" s="2">
        <f>Introduction!B13</f>
        <v>500</v>
      </c>
      <c r="I8" s="8">
        <f>E8+G8+H8+F8</f>
        <v>61360</v>
      </c>
    </row>
    <row r="9" spans="1:9" ht="21" hidden="1" customHeight="1">
      <c r="A9" s="4"/>
      <c r="B9" s="1">
        <v>9800</v>
      </c>
      <c r="C9" s="1">
        <f>C8</f>
        <v>58082</v>
      </c>
      <c r="D9" s="1">
        <f>IF(AND(C9&lt;=126000),126000,IF(AND(C9&gt;126000,C9&lt;=129800),129800,IF(AND(C9&gt;129800,C9&lt;=133700),133700,IF(AND(C9&gt;133700,C9&lt;=137700),137700,IF(AND(C9&gt;137700,C9&lt;=141800),141800,IF(AND(C9&gt;141800,C9&lt;=146100),146100,IF(AND(C9&gt;146100,C9&lt;=150500),150500,IF(AND(C9&gt;150500,C9&lt;=155000),155000,IF(AND(C9&gt;155000,C9&lt;=159700),159700,IF(AND(C9&gt;159700,C9&lt;=164500),164500,IF(AND(C9&gt;164500,C9&lt;=169400),169400,IF(AND(C9&gt;169400,C9&lt;=174500),174500,IF(AND(C9&gt;174500,C9&lt;=179700),179700,IF(AND(C9&gt;179700,C9&lt;=185100),185100,IF(AND(C9&gt;185100,C9&lt;=190700),190700,IF(AND(C9&gt;190700,C9&lt;=196400),196400,IF(AND(C9&gt;196400,C9&lt;=202300),202300,IF(AND(C9&gt;202300,C9&lt;=208400),208400,IF(AND(C9&gt;208400,C9&lt;=214700),214700,IF(AND(C9&gt;214700,C9&lt;=214700),214700,))))))))))))))))))))</f>
        <v>126000</v>
      </c>
      <c r="E9" s="2"/>
      <c r="F9" s="2"/>
      <c r="G9" s="2"/>
      <c r="H9" s="2"/>
      <c r="I9" s="2"/>
    </row>
    <row r="10" spans="1:9" ht="20.25" hidden="1" customHeight="1">
      <c r="A10" s="4"/>
      <c r="B10" s="1">
        <v>9500</v>
      </c>
      <c r="C10" s="1">
        <f t="shared" ref="C10:C35" si="0">C9</f>
        <v>58082</v>
      </c>
      <c r="D10" s="1">
        <f>IF(AND(C10&lt;=125200),125200,IF(AND(C10&gt;125200,C10&lt;=129000),129000,IF(AND(C10&gt;129000,C10&lt;=132900),132900,IF(AND(C10&gt;132900,C10&lt;=136900),136900,IF(AND(C10&gt;136900,C10&lt;=141000),141000,IF(AND(C10&gt;141000,C10&lt;=145200),145200,IF(AND(C10&gt;145200,C10&lt;=149600),149600,IF(AND(C10&gt;149600,C10&lt;=154100),154100,IF(AND(C10&gt;154100,C10&lt;=158700),158700,IF(AND(C10&gt;158700,C10&lt;=163500),163500,IF(AND(C10&gt;163500,C10&lt;=168400),168400,IF(AND(C10&gt;168400,C10&lt;=173500),173500,IF(AND(C10&gt;173500,C10&lt;=178700),178700,IF(AND(C10&gt;178700,C10&lt;=184100),184100,IF(AND(C10&gt;184100,C10&lt;=189600),189600,IF(AND(C10&gt;189600,C10&lt;=195300),195300,IF(AND(C10&gt;195300,C10&lt;=201200),201200,IF(AND(C10&gt;201200,C10&lt;=207200),207200,IF(AND(C10&gt;207200,C10&lt;=213400),213400,IF(AND(C10&gt;213400,C10&lt;=213400),213400,))))))))))))))))))))</f>
        <v>125200</v>
      </c>
      <c r="E10" s="2"/>
      <c r="F10" s="2"/>
      <c r="G10" s="2"/>
      <c r="H10" s="2"/>
      <c r="I10" s="2"/>
    </row>
    <row r="11" spans="1:9" ht="22.5" hidden="1" customHeight="1">
      <c r="A11" s="4"/>
      <c r="B11" s="1">
        <v>8900</v>
      </c>
      <c r="C11" s="1">
        <f t="shared" si="0"/>
        <v>58082</v>
      </c>
      <c r="D11" s="1">
        <f>IF(AND(C11&lt;=127600),127600,IF(AND(C11&gt;123600,C11&lt;=127300),127300,IF(AND(C11&gt;127300,C11&lt;=131100),131100,IF(AND(C11&gt;131100,C11&lt;=135000),135000,IF(AND(C11&gt;135000,C11&lt;=139100),139100,IF(AND(C11&gt;139100,C11&lt;=143300),143300,IF(AND(C11&gt;143300,C11&lt;=147600),147600,IF(AND(C11&gt;147600,C11&lt;=152000),152000,IF(AND(C11&gt;152000,C11&lt;=156600),156600,IF(AND(C11&gt;156600,C11&lt;=161300),161300,IF(AND(C11&gt;161300,C11&lt;=166100),166100,IF(AND(C11&gt;166100,C11&lt;=171100),171100,IF(AND(C11&gt;171100,C11&lt;=176200),176200,IF(AND(C11&gt;176200,C11&lt;=181500),181500,IF(AND(C11&gt;181500,C11&lt;=186900),186900,IF(AND(C11&gt;186900,C11&lt;=192500),192500,IF(AND(C11&gt;192500,C11&lt;=198300),198300,IF(AND(C11&gt;198300,C11&lt;=204200),204200,IF(AND(C11&gt;204200,C11&lt;=210300),210300,IF(AND(C11&gt;210300,C11&lt;=210300),210300,))))))))))))))))))))</f>
        <v>127600</v>
      </c>
      <c r="E11" s="2"/>
      <c r="F11" s="2"/>
      <c r="G11" s="2"/>
      <c r="H11" s="2"/>
      <c r="I11" s="2"/>
    </row>
    <row r="12" spans="1:9" ht="19.5" hidden="1" customHeight="1">
      <c r="A12" s="4"/>
      <c r="B12" s="1">
        <v>8800</v>
      </c>
      <c r="C12" s="1">
        <f t="shared" si="0"/>
        <v>58082</v>
      </c>
      <c r="D12" s="1">
        <f>IF(AND(C12&lt;=118700),118700,IF(AND(C12&gt;118700,C12&lt;=122300),122300,IF(AND(C12&gt;122300,C12&lt;=126000),126000,IF(AND(C12&gt;126000,C12&lt;=129800),129800,IF(AND(C12&gt;129800,C12&lt;=133700),133700,IF(AND(C12&gt;133700,C12&lt;=137700),137700,IF(AND(C12&gt;137700,C12&lt;=141800),141800,IF(AND(C12&gt;141800,C12&lt;=146100),146100,IF(AND(C12&gt;146100,C12&lt;=150500),150500,IF(AND(C12&gt;150500,C12&lt;=155000),155000,IF(AND(C12&gt;155000,C12&lt;=159700),159700,IF(AND(C12&gt;159700,C12&lt;=164500),164500,IF(AND(C12&gt;164500,C12&lt;=169400),169400,IF(AND(C12&gt;169400,C12&lt;=174500),174500,IF(AND(C12&gt;174500,C12&lt;=179700),179700,IF(AND(C12&gt;179700,C12&lt;=185100),185100,IF(AND(C12&gt;185100,C12&lt;=190700),190700,IF(AND(C12&gt;190700,C12&lt;=196400),196400,IF(AND(C12&gt;196400,C12&lt;=202300),202300,IF(AND(C12&gt;202300,C12&lt;=208400),208400,IF(AND(C12&gt;208400,C12&lt;=208400),208400,)))))))))))))))))))))</f>
        <v>118700</v>
      </c>
      <c r="E12" s="2"/>
      <c r="F12" s="2"/>
      <c r="G12" s="2"/>
      <c r="H12" s="2"/>
      <c r="I12" s="2"/>
    </row>
    <row r="13" spans="1:9" ht="21" hidden="1" customHeight="1">
      <c r="A13" s="4"/>
      <c r="B13" s="1">
        <v>8700</v>
      </c>
      <c r="C13" s="1">
        <f t="shared" si="0"/>
        <v>58082</v>
      </c>
      <c r="D13" s="1">
        <f>IF(AND(C13&lt;=118500),118500,IF(AND(C13&gt;118500,C13&lt;=122100),122100,IF(AND(C13&gt;122100,C13&lt;=125800),125800,IF(AND(C13&gt;125800,C13&lt;=129600),129600,IF(AND(C13&gt;129600,C13&lt;=133500),133500,IF(AND(C13&gt;133500,C13&lt;=137500),137500,IF(AND(C13&gt;137500,C13&lt;=141600),141600,IF(AND(C13&gt;141600,C13&lt;=145800),145800,IF(AND(C13&gt;145800,C13&lt;=150200),150200,IF(AND(C13&gt;150200,C13&lt;=154700),154700,IF(AND(C13&gt;154700,C13&lt;=159300),159300,IF(AND(C13&gt;159300,C13&lt;=154100),154100,IF(AND(C13&gt;154100,C13&lt;=169000),169000,IF(AND(C13&gt;169000,C13&lt;=174100),174100,IF(AND(C13&gt;174100,C13&lt;=179300),179300,IF(AND(C13&gt;179300,C13&lt;=184700),184700,IF(AND(C13&gt;184700,C13&lt;=190200),190200,IF(AND(C13&gt;190200,C13&lt;=195900),195900,IF(AND(C13&gt;195900,C13&lt;=201800),201800,IF(AND(C13&gt;201800,C13&lt;=207900),207900,IF(AND(C13&gt;207900,C13&lt;=207900),207900,)))))))))))))))))))))</f>
        <v>118500</v>
      </c>
      <c r="E13" s="2"/>
      <c r="F13" s="2"/>
      <c r="G13" s="2"/>
      <c r="H13" s="2"/>
      <c r="I13" s="2"/>
    </row>
    <row r="14" spans="1:9" ht="24.75" hidden="1" customHeight="1">
      <c r="A14" s="4"/>
      <c r="B14" s="1">
        <v>8000</v>
      </c>
      <c r="C14" s="1">
        <f t="shared" si="0"/>
        <v>58082</v>
      </c>
      <c r="D14" s="1">
        <f>IF(AND(C14&lt;=88400),88400,IF(AND(C14&gt;88400,C14&lt;=91100),91100,IF(AND(C14&gt;91100,C14&lt;=93800),93800,IF(AND(C14&gt;93800,C14&lt;=96600),96600,IF(AND(C14&gt;96600,C14&lt;=99500),99500,IF(AND(C14&gt;99500,C14&lt;=102500),102500,IF(AND(C14&gt;102500,C14&lt;=105600),105600,IF(AND(C14&gt;105600,C14&lt;=108800),108800,IF(AND(C14&gt;108800,C14&lt;=112100),112100,IF(AND(C14&gt;112100,C14&lt;=115500),115500,IF(AND(C14&gt;115500,C14&lt;=119000),119000,IF(AND(C14&gt;119000,C14&lt;=122600),122600,IF(AND(C14&gt;122600,C14&lt;=126300),126300,IF(AND(C14&gt;126300,C14&lt;=130100),130100,IF(AND(C14&gt;130100,C14&lt;=134000),134000,IF(AND(C14&gt;134000,C14&lt;=138000),138000,IF(AND(C14&gt;138000,C14&lt;=142100),142100,IF(AND(C14&gt;142100,C14&lt;=146400),146400,IF(AND(C14&gt;146400,C14&lt;=150800),150800,IF(AND(C14&gt;150800,C14&lt;=155300),155300,IF(AND(C14&gt;155300,C14&lt;=160000),160000,IF(AND(C14&gt;160000,C14&lt;=164800),164800,IF(AND(C14&gt;164800,C14&lt;=169700),169700,IF(AND(C14&gt;169700,C14&lt;=174800),174800,IF(AND(C14&gt;174800,C14&lt;=180000),180000,IF(AND(C14&gt;180000,C14&lt;=185400),185400,IF(AND(C14&gt;185400,C14&lt;=191000),191000,IF(AND(C14&gt;191000,C14&lt;=196700),196700,IF(AND(C14&gt;196700,C14&lt;=202600),202600,IF(AND(C14&gt;202600,C14&lt;=202600),202600, ))))))))))))))))))))))))))))))</f>
        <v>88400</v>
      </c>
      <c r="E14" s="2"/>
      <c r="F14" s="2"/>
      <c r="G14" s="2"/>
      <c r="H14" s="2"/>
      <c r="I14" s="2"/>
    </row>
    <row r="15" spans="1:9" ht="20.25" hidden="1" customHeight="1">
      <c r="A15" s="4"/>
      <c r="B15" s="1">
        <v>7600</v>
      </c>
      <c r="C15" s="1">
        <f t="shared" si="0"/>
        <v>58082</v>
      </c>
      <c r="D15" s="1">
        <f>IF(AND(C15&lt;=78800),78800,IF(AND(C15&gt;78800,C15&lt;=81200),81200,IF(AND(C15&gt;81200,C15&lt;=83600),83600,IF(AND(C15&gt;83600,C15&lt;=86100),86100,IF(AND(C15&gt;86100,C15&lt;=88700),88700,IF(AND(C15&gt;88700,C15&lt;=91400),91400,IF(AND(C15&gt;91400,C15&lt;=94100),94100,IF(AND(C15&gt;94100,C15&lt;=96900),96900,IF(AND(C15&gt;96900,C15&lt;=99800),99800,IF(AND(C15&gt;99800,C15&lt;=102800),102800,IF(AND(C15&gt;102800,C15&lt;=105900),105900,IF(AND(C15&gt;105900,C15&lt;=109100),109100,IF(AND(C15&gt;109100,C15&lt;=112400),112400,IF(AND(C15&gt;112400,C15&lt;=115800),115800,IF(AND(C15&gt;115800,C15&lt;=119300),119300,IF(AND(C15&gt;119300,C15&lt;=122900),122900,IF(AND(C15&gt;122900,C15&lt;=126600),126600,IF(AND(C15&gt;126600,C15&lt;=130400),130400,IF(AND(C15&gt;130400,C15&lt;=134300),134300,IF(AND(C15&gt;134300,C15&lt;=138300),138300,IF(AND(C15&gt;138300,C15&lt;=142400),142400,IF(AND(C15&gt;142400,C15&lt;=146700),146700,IF(AND(C15&gt;146700,C15&lt;=151100),151100,IF(AND(C15&gt;151100,C15&lt;=155600),155600,IF(AND(C15&gt;155600,C15&lt;=160300),160300,IF(AND(C15&gt;160300,C15&lt;=165100),165100,IF(AND(C15&gt;165100,C15&lt;=170100),170100,IF(AND(C15&gt;170100,C15&lt;=175200),175200,IF(AND(C15&gt;175200,C15&lt;=180500),180500,IF(AND(C15&gt;180500,C15&lt;=185900),185900,IF(AND(C15&gt;185900,C15&lt;=191500),191500,IF(AND(C15&gt;191500,C15&lt;=197200),197200,IF(AND(C15&gt;197200,C15&lt;=197200),197200,)))))))))))))))))))))))))))))))))</f>
        <v>78800</v>
      </c>
      <c r="E15" s="2"/>
      <c r="F15" s="2"/>
      <c r="G15" s="2"/>
      <c r="H15" s="2"/>
      <c r="I15" s="2"/>
    </row>
    <row r="16" spans="1:9" ht="18" hidden="1" customHeight="1">
      <c r="A16" s="4"/>
      <c r="B16" s="1">
        <v>6000</v>
      </c>
      <c r="C16" s="1">
        <f t="shared" si="0"/>
        <v>58082</v>
      </c>
      <c r="D16" s="1">
        <f>IF(AND(C16&lt;=67700),67700,IF(AND(C16&gt;67700,C16&lt;=69700),69700,IF(AND(C16&gt;69700,C16&lt;=71800),71800,IF(AND(C16&gt;71800,C16&lt;=74000),74000,IF(AND(C16&gt;74000,C16&lt;=76200),76200,IF(AND(C16&gt;76200,C16&lt;=78500),78500,IF(AND(C16&gt;78500,C16&lt;=80900),80900,IF(AND(C16&gt;80900,C16&lt;=83300),83300,IF(AND(C16&gt;83300,C16&lt;=85800),85800,IF(AND(C16&gt;85800,C16&lt;=88400),88400,IF(AND(C16&gt;88400,C16&lt;=91100),91100,IF(AND(C16&gt;91100,C16&lt;=93800),93800,IF(AND(C16&gt;93800,C16&lt;=96600),96600,IF(AND(C16&gt;96600,C16&lt;=99500),99500,IF(AND(C16&gt;99500,C16&lt;=102500),102500,IF(AND(C16&gt;102500,C16&lt;=105600),105600,IF(AND(C16&gt;105600,C16&lt;=108800),108800,IF(AND(C16&gt;108800,C16&lt;=112100),112100,IF(AND(C16&gt;112100,C16&lt;=115500),115500,IF(AND(C16&gt;115500,C16&lt;=119000),119000,IF(AND(C16&gt;119000,C16&lt;=122600),122600,IF(AND(C16&gt;122600,C16&lt;=126300),126300,IF(AND(C16&gt;126300,C16&lt;=130100),130100,IF(AND(C16&gt;130100,C16&lt;=134000),134000,IF(AND(C16&gt;134000,C16&lt;=138000),138000,IF(AND(C16&gt;138000,C16&lt;=142100),142100,IF(AND(C16&gt;142100,C16&lt;=146400),146400,IF(AND(C16&gt;146400,C16&lt;=150800),150800,IF(AND(C16&gt;150800,C16&lt;=155300),155300,IF(AND(C16&gt;155300,C16&lt;=160000),160000,IF(AND(C16&gt;160000,C16&lt;=164800),164800,IF(AND(C16&gt;164800,C16&lt;=169700),169700,IF(AND(C16&gt;169700,C16&lt;=174800),174800,IF(AND(C16&gt;174800,C16&lt;=180000),180000,IF(AND(C16&gt;180000,C16&lt;=185400),185400,IF(AND(C16&gt;185400,C16&lt;=191000),191000,IF(AND(C16&gt;191000,C16&lt;=191000),191000,)))))))))))))))))))))))))))))))))))))</f>
        <v>67700</v>
      </c>
      <c r="E16" s="2"/>
      <c r="F16" s="2"/>
      <c r="G16" s="2"/>
      <c r="H16" s="2"/>
      <c r="I16" s="2"/>
    </row>
    <row r="17" spans="1:9" ht="21" hidden="1" customHeight="1">
      <c r="A17" s="4"/>
      <c r="B17" s="1">
        <v>6400</v>
      </c>
      <c r="C17" s="1">
        <f t="shared" si="0"/>
        <v>58082</v>
      </c>
      <c r="D17" s="1">
        <f>IF(AND(C17&lt;=67700),67700,IF(AND(C17&gt;67700,C17&lt;=69700),69700,IF(AND(C17&gt;69700,C17&lt;=71800),71800,IF(AND(C17&gt;71800,C17&lt;=74000),74000,IF(AND(C17&gt;74000,C17&lt;=76200),76200,IF(AND(C17&gt;76200,C17&lt;=78500),78500,IF(AND(C17&gt;78500,C17&lt;=80900),80900,IF(AND(C17&gt;80900,C17&lt;=83300),83300,IF(AND(C17&gt;83300,C17&lt;=85800),85800,IF(AND(C17&gt;85800,C17&lt;=88400),88400,IF(AND(C17&gt;88400,C17&lt;=91100),91100,IF(AND(C17&gt;91100,C17&lt;=93800),93800,IF(AND(C17&gt;93800,C17&lt;=96600),96600,IF(AND(C17&gt;96600,C17&lt;=99500),99500,IF(AND(C17&gt;99500,C17&lt;=102500),102500,IF(AND(C17&gt;102500,C17&lt;=105600),105600,IF(AND(C17&gt;105600,C17&lt;=108800),108800,IF(AND(C17&gt;108800,C17&lt;=112100),112100,IF(AND(C17&gt;112100,C17&lt;=115500),115500,IF(AND(C17&gt;115500,C17&lt;=119000),119000,IF(AND(C17&gt;119000,C17&lt;=122600),122600,IF(AND(C17&gt;122600,C17&lt;=126300),126300,IF(AND(C17&gt;126300,C17&lt;=130100),130100,IF(AND(C17&gt;130100,C17&lt;=134000),134000,IF(AND(C17&gt;134000,C17&lt;=138000),138000,IF(AND(C17&gt;138000,C17&lt;=142100),142100,IF(AND(C17&gt;142100,C17&lt;=146400),146400,IF(AND(C17&gt;146400,C17&lt;=150800),150800,IF(AND(C17&gt;150800,C17&lt;=155300),155300,IF(AND(C17&gt;155300,C17&lt;=160000),160000,IF(AND(C17&gt;160000,C17&lt;=164800),164800,IF(AND(C17&gt;164800,C17&lt;=169700),169700,IF(AND(C17&gt;169700,C17&lt;=174800),174800,IF(AND(C17&gt;174800,C17&lt;=180000),180000,IF(AND(C17&gt;180000,C17&lt;=185400),185400,IF(AND(C17&gt;185400,C17&lt;=191000),191000,IF(AND(C17&gt;191000,C17&lt;=191000),191000,)))))))))))))))))))))))))))))))))))))</f>
        <v>67700</v>
      </c>
      <c r="E17" s="2"/>
      <c r="F17" s="2"/>
      <c r="G17" s="2"/>
      <c r="H17" s="2"/>
      <c r="I17" s="2"/>
    </row>
    <row r="18" spans="1:9" ht="21.75" hidden="1" customHeight="1">
      <c r="A18" s="4"/>
      <c r="B18" s="1">
        <v>6600</v>
      </c>
      <c r="C18" s="1">
        <f t="shared" si="0"/>
        <v>58082</v>
      </c>
      <c r="D18" s="1">
        <f>IF(AND(C18&lt;=67700),67700,IF(AND(C18&gt;67700,C18&lt;=69700),69700,IF(AND(C18&gt;69700,C18&lt;=71800),71800,IF(AND(C18&gt;71800,C18&lt;=74000),74000,IF(AND(C18&gt;74000,C18&lt;=76200),76200,IF(AND(C18&gt;76200,C18&lt;=78500),78500,IF(AND(C18&gt;78500,C18&lt;=80900),80900,IF(AND(C18&gt;80900,C18&lt;=83300),83300,IF(AND(C18&gt;83300,C18&lt;=85800),85800,IF(AND(C18&gt;85800,C18&lt;=88400),88400,IF(AND(C18&gt;88400,C18&lt;=91100),91100,IF(AND(C18&gt;91100,C18&lt;=93800),93800,IF(AND(C18&gt;93800,C18&lt;=96600),96600,IF(AND(C18&gt;96600,C18&lt;=99500),99500,IF(AND(C18&gt;99500,C18&lt;=102500),102500,IF(AND(C18&gt;102500,C18&lt;=105600),105600,IF(AND(C18&gt;105600,C18&lt;=108800),108800,IF(AND(C18&gt;108800,C18&lt;=112100),112100,IF(AND(C18&gt;112100,C18&lt;=115500),115500,IF(AND(C18&gt;115500,C18&lt;=119000),119000,IF(AND(C18&gt;119000,C18&lt;=122600),122600,IF(AND(C18&gt;122600,C18&lt;=126300),126300,IF(AND(C18&gt;126300,C18&lt;=130100),130100,IF(AND(C18&gt;130100,C18&lt;=134000),134000,IF(AND(C18&gt;134000,C18&lt;=138000),138000,IF(AND(C18&gt;138000,C18&lt;=142100),142100,IF(AND(C18&gt;142100,C18&lt;=146400),146400,IF(AND(C18&gt;146400,C18&lt;=150800),150800,IF(AND(C18&gt;150800,C18&lt;=155300),155300,IF(AND(C18&gt;155300,C18&lt;=160000),160000,IF(AND(C18&gt;160000,C18&lt;=164800),164800,IF(AND(C18&gt;164800,C18&lt;=169700),169700,IF(AND(C18&gt;169700,C18&lt;=174800),174800,IF(AND(C18&gt;174800,C18&lt;=180000),180000,IF(AND(C18&gt;180000,C18&lt;=185400),185400,IF(AND(C18&gt;185400,C18&lt;=191000),191000,IF(AND(C18&gt;191000,C18&lt;=191000),191000,)))))))))))))))))))))))))))))))))))))</f>
        <v>67700</v>
      </c>
      <c r="E18" s="2"/>
      <c r="F18" s="2"/>
      <c r="G18" s="2"/>
      <c r="H18" s="2"/>
      <c r="I18" s="2"/>
    </row>
    <row r="19" spans="1:9" ht="18.75" hidden="1" customHeight="1">
      <c r="A19" s="4"/>
      <c r="B19" s="1">
        <v>5400</v>
      </c>
      <c r="C19" s="1">
        <f t="shared" si="0"/>
        <v>58082</v>
      </c>
      <c r="D19" s="1">
        <f>IF(AND(C19&lt;=56100),56100,IF(AND(C19&gt;56100,C19&lt;=57800),57800,IF(AND(C19&gt;57800,C19&lt;=59500),59500,IF(AND(C19&gt;59500,C19&lt;=61300),61300,IF(AND(C19&gt;61300,C19&lt;=63100),63100,IF(AND(C19&gt;63100,C19&lt;=65000),65000,IF(AND(C19&gt;65000,C19&lt;=67000),67000,IF(AND(C19&gt;67000,C19&lt;=69000),69000,IF(AND(C19&gt;69000,C19&lt;=71100),71100,IF(AND(C19&gt;71100,C19&lt;=73200),73200,IF(AND(C19&gt;73200,C19&lt;=75400),75400,IF(AND(C19&gt;75400,C19&lt;=77700),77700,IF(AND(C19&gt;77700,C19&lt;=80000),80000,IF(AND(C19&gt;80000,C19&lt;=82400),82400,IF(AND(C19&gt;82400,C19&lt;=84900),84900,IF(AND(C19&gt;84900,C19&lt;=87400),87400,IF(AND(C19&gt;87400,C19&lt;=90000),90000,IF(AND(C19&gt;90000,C19&lt;=92700),92700,IF(AND(C19&gt;92700,C19&lt;=95500),95500,IF(AND(C19&gt;95500,C19&lt;=98400),98400,IF(AND(C19&gt;98400,C19&lt;=101400),101400,IF(AND(C19&gt;101400,C19&lt;=104400),104400,IF(AND(C19&gt;104400,C19&lt;=107500),107500,IF(AND(C19&gt;107500,C19&lt;=110700),110700,IF(AND(C19&gt;110700,C19&lt;=114000),114000,IF(AND(C19&gt;114000,C19&lt;=117400),117400,IF(AND(C19&gt;117400,C19&lt;=120900),120900,IF(AND(C19&gt;120900,C19&lt;=124500),124500,IF(AND(C19&gt;124500,C19&lt;=128200),128200,IF(AND(C19&gt;128200,C19&lt;=132000),132000,IF(AND(C19&gt;132000,C19&lt;=136000),136000,IF(AND(C19&gt;136000,C19&lt;=140100),140100,IF(AND(C19&gt;140100,C19&lt;=144300),144300,IF(AND(C19&gt;144300,C19&lt;=148600),148600,IF(AND(C19&gt;148600,C19&lt;=153100),153100,IF(AND(C19&gt;153100,C19&lt;=157700),157700,IF(AND(C19&gt;157700,C19&lt;=162400),162400,IF(AND(C19&gt;162400,C19&lt;=167300),167300,IF(AND(C19&gt;167300,C19&lt;=172300),172300,IF(AND(C19&gt;172300,C19&lt;=177500),177500,IF(AND(C19&gt;177500,C19&lt;=177500),177500,)))))))))))))))))))))))))))))))))))))))))</f>
        <v>59500</v>
      </c>
      <c r="E19" s="2"/>
      <c r="F19" s="2"/>
      <c r="G19" s="2"/>
      <c r="H19" s="2"/>
      <c r="I19" s="2"/>
    </row>
    <row r="20" spans="1:9" ht="30" hidden="1" customHeight="1">
      <c r="A20" s="4"/>
      <c r="B20" s="1">
        <v>5200</v>
      </c>
      <c r="C20" s="1">
        <f t="shared" si="0"/>
        <v>58082</v>
      </c>
      <c r="D20" s="1">
        <f>IF(AND(C20&lt;=53100),53100,IF(AND(C20&gt;53100,C20&lt;=54700),54700,IF(AND(C20&gt;54700,C20&lt;=56300),56300,IF(AND(C20&gt;56300,C20&lt;=58000),58000,IF(AND(C20&gt;58000,C20&lt;=59700),59700,IF(AND(C20&gt;59700,C20&lt;=61500),61500,IF(AND(C20&gt;61500,C20&lt;=63300),63300,IF(AND(C20&gt;63300,C20&lt;=65200),65200,IF(AND(C20&gt;65200,C20&lt;=67200),67200,IF(AND(C20&gt;67200,C20&lt;=69200),69200,IF(AND(C20&gt;69200,C20&lt;=71300),71300,IF(AND(C20&gt;71300,C20&lt;=73400),73400,IF(AND(C20&gt;73400,C20&lt;=75600),75600,IF(AND(C20&gt;75600,C20&lt;=77900),77900,IF(AND(C20&gt;77900,C20&lt;=80200),80200,IF(AND(C20&gt;80200,C20&lt;=82600),82600,IF(AND(C20&gt;82600,C20&lt;=85100),85100,IF(AND(C20&gt;85100,C20&lt;=87700),87700,IF(AND(C20&gt;87700,C20&lt;=90300),90300,IF(AND(C20&gt;90300,C20&lt;=93000),93000,IF(AND(C20&gt;93000,C20&lt;=95800),95800,IF(AND(C20&gt;95800,C20&lt;=98700),98700,IF(AND(C20&gt;98700,C20&lt;=101700),101700,IF(AND(C20&gt;101700,C20&lt;=104800),104800,IF(AND(C20&gt;104800,C20&lt;=107900),107900,IF(AND(C20&gt;107900,C20&lt;=111100),111100,IF(AND(C20&gt;111100,C20&lt;=114400),114400,IF(AND(C20&gt;114400,C20&lt;=117800),117800,IF(AND(C20&gt;117800,C20&lt;=121300),121300,IF(AND(C20&gt;121300,C20&lt;=124900),124900,IF(AND(C20&gt;124900,C20&lt;=128600),128600,IF(AND(C20&gt;128600,C20&lt;=132500),132500,IF(AND(C20&gt;132500,C20&lt;=136500),136500,IF(AND(C20&gt;136500,C20&lt;=140600),140600,IF(AND(C20&gt;140600,C20&lt;=144800),144800,IF(AND(C20&gt;144800,C20&lt;=149100),149100,IF(AND(C20&gt;149100,C20&lt;=153600),153600,IF(AND(C20&gt;153600,C20&lt;=158200),158200,IF(AND(C20&gt;158200,C20&lt;=162900),162900,IF(AND(C20&gt;162900,C20&lt;=167800),167800,IF(AND(C20&gt;167800,C20&lt;=167800),167800,)))))))))))))))))))))))))))))))))))))))))</f>
        <v>59700</v>
      </c>
      <c r="E20" s="2"/>
      <c r="F20" s="2"/>
      <c r="G20" s="2"/>
      <c r="H20" s="2"/>
      <c r="I20" s="2"/>
    </row>
    <row r="21" spans="1:9" ht="22.5" hidden="1" customHeight="1">
      <c r="A21" s="3"/>
      <c r="B21" s="3">
        <v>4800</v>
      </c>
      <c r="C21" s="1">
        <f>C20</f>
        <v>58082</v>
      </c>
      <c r="D21" s="3">
        <f>IF(AND(C21&lt;=47600),47600,IF(AND(C21&gt;47600,C21&lt;=49000),49000,IF(AND(C21&gt;49000,C21&lt;=50500),50500,IF(AND(C21&gt;50500,C21&lt;=52000),52000,IF(AND(C21&gt;52000,C21&lt;=53600),53600,IF(AND(C21&gt;53600,C21&lt;=55200),55200,IF(AND(C21&gt;55200,C21&lt;=56900),56900,IF(AND(C21&gt;56900,C21&lt;=58600),58600,IF(AND(C21&gt;58600,C21&lt;=60400),60400,IF(AND(C21&gt;60400,C21&lt;=62200),62200,IF(AND(C21&gt;62200,C21&lt;=64100),64100,IF(AND(C21&gt;64100,C21&lt;=66000),66000,IF(AND(C21&gt;66000,C21&lt;=68000),68000,IF(AND(C21&gt;68000,C21&lt;=70000),70000,IF(AND(C21&gt;70000,C21&lt;=72100),72100,IF(AND(C21&gt;72100,C21&lt;=74300),74300,IF(AND(C21&gt;74300,C21&lt;=76500),76500,IF(AND(C21&gt;76500,C21&lt;=78800),78800,IF(AND(C21&gt;78800,C21&lt;=81200),81200,IF(AND(C21&gt;81200,C21&lt;=83600),83600,IF(AND(C21&gt;83600,C21&lt;=86100),86100,IF(AND(C21&gt;86100,C21&lt;=88700),88700,IF(AND(C21&gt;88700,C21&lt;=91400),91400,IF(AND(C21&gt;91400,C21&lt;=94100),94100,IF(AND(C21&gt;94100,C21&lt;=96900),96900,IF(AND(C21&gt;96900,C21&lt;=99800),99800,IF(AND(C21&gt;99800,C21&lt;=102800),102800,IF(AND(C21&gt;102800,C21&lt;=105900),105900,IF(AND(C21&gt;105900,C21&lt;=109100),109100,IF(AND(C21&gt;109100,C21&lt;=112400),112400,IF(AND(C21&gt;112400,C21&lt;=115800),115800,IF(AND(C21&gt;115800,C21&lt;=119300),119300,IF(AND(C21&gt;119300,C21&lt;=122900),122900,IF(AND(C21&gt;122900,C21&lt;=126600),126600,IF(AND(C21&gt;126600,C21&lt;=130400),130400,IF(AND(C21&gt;130400,C21&lt;=134300),134300,IF(AND(C21&gt;134300,C21&lt;=138300),138300,IF(AND(C21&gt;138300,C21&lt;=142400),142400,IF(AND(C21&gt;142400,C21&lt;=146700),146700,IF(AND(C21&gt;146700,C21&lt;=151100),151100))))))))))))))))))))))))))))))))))))))))</f>
        <v>58600</v>
      </c>
      <c r="E21" s="2"/>
      <c r="F21" s="2"/>
      <c r="G21" s="2"/>
      <c r="H21" s="2"/>
      <c r="I21" s="2"/>
    </row>
    <row r="22" spans="1:9" ht="26.25" hidden="1" customHeight="1">
      <c r="A22" s="4"/>
      <c r="B22" s="1">
        <v>4600</v>
      </c>
      <c r="C22" s="1">
        <f t="shared" si="0"/>
        <v>58082</v>
      </c>
      <c r="D22" s="1">
        <f>IF(AND(C22&lt;=44900),44900,IF(AND(C22&gt;44900,C22&lt;=46200),46200,IF(AND(C22&gt;46200,C22&lt;=47600),47600,IF(AND(C22&gt;47600,C22&lt;=49000),49000,IF(AND(C22&gt;49000,C22&lt;=50500),50500,IF(AND(C22&gt;50500,C22&lt;=52000),52000,IF(AND(C22&gt;52000,C22&lt;=53600),53600,IF(AND(C22&gt;53600,C22&lt;=55200),55200,IF(AND(C22&gt;55200,C22&lt;=56900),56900,IF(AND(C22&gt;56900,C22&lt;=58600),58600,IF(AND(C22&gt;58600,C22&lt;=60400),60400,IF(AND(C22&gt;60400,C22&lt;=62200),62200,IF(AND(C22&gt;62200,C22&lt;=64100),64100,IF(AND(C22&gt;64100,C22&lt;=66000),66000,IF(AND(C22&gt;66000,C22&lt;=68000),68000,IF(AND(C22&gt;68000,C22&lt;=70000),70000,IF(AND(C22&gt;70000,C22&lt;=72100),72100,IF(AND(C22&gt;72100,C22&lt;=74300),74300,IF(AND(C22&gt;74300,C22&lt;=76500),76500,IF(AND(C22&gt;76500,C22&lt;=78800),78800,IF(AND(C22&gt;78800,C22&lt;=81200),81200,IF(AND(C22&gt;81200,C22&lt;=83600),83600,IF(AND(C22&gt;83600,C22&lt;=86100),86100,IF(AND(C22&gt;86100,C22&lt;=88700),88700,IF(AND(C22&gt;88700,C22&lt;=91400),91400,IF(AND(C22&gt;91400,C22&lt;=94100),94100,IF(AND(C22&gt;94100,C22&lt;=96900),96900,IF(AND(C22&gt;96900,C22&lt;=99800),99800,IF(AND(C22&gt;99800,C22&lt;=102800),102800,IF(AND(C22&gt;102800,C22&lt;=105900),105900,IF(AND(C22&gt;105900,C22&lt;=109100),109100,IF(AND(C22&gt;109100,C22&lt;=112400),112400,IF(AND(C22&gt;112400,C22&lt;=115800),115800,IF(AND(C22&gt;115800,C22&lt;=199300),199300,IF(AND(C22&gt;199300,C22&lt;=122900),122900,IF(AND(C22&gt;122900,C22&lt;=126600),126600,IF(AND(C22&gt;126600,C22&lt;=130400),130400,IF(AND(C22&gt;130400,C22&lt;=134300),134300,IF(AND(C22&gt;134300,C22&lt;=138300),138300,IF(AND(C22&gt;138300,C22&lt;=142400),142400,IF(AND(C22&gt;142400,C22&lt;=142400),142400,)))))))))))))))))))))))))))))))))))))))))</f>
        <v>58600</v>
      </c>
      <c r="E22" s="2"/>
      <c r="F22" s="2"/>
      <c r="G22" s="2"/>
      <c r="H22" s="2"/>
      <c r="I22" s="2"/>
    </row>
    <row r="23" spans="1:9" ht="21" hidden="1" customHeight="1">
      <c r="A23" s="4"/>
      <c r="B23" s="1">
        <v>3600</v>
      </c>
      <c r="C23" s="1">
        <f t="shared" si="0"/>
        <v>58082</v>
      </c>
      <c r="D23" s="1">
        <f>IF(AND(C23&lt;=35400),35400,IF(AND(C23&gt;35400,C23&lt;=36500),36500,IF(AND(C23&gt;36500,C23&lt;=37600),37600,IF(AND(C23&gt;37600,C23&lt;=38700),38700,IF(AND(C23&gt;38700,C23&lt;=39900),39900,IF(AND(C23&gt;39900,C23&lt;=41100),41100,IF(AND(C23&gt;41100,C23&lt;=42300),42300,IF(AND(C23&gt;42300,C23&lt;=43600),43600,IF(AND(C23&gt;43600,C23&lt;=44900),44900,IF(AND(C23&gt;44900,C23&lt;=46200),46200,IF(AND(C23&gt;46200,C23&lt;=47600),47600,IF(AND(C23&gt;47600,C23&lt;=49000),49000,IF(AND(C23&gt;49000,C23&lt;=50500),50500,IF(AND(C23&gt;50500,C23&lt;=52000),52000,IF(AND(C23&gt;52000,C23&lt;=53600),53600,IF(AND(C23&gt;53600,C23&lt;=55200),55200,IF(AND(C23&gt;55200,C23&lt;=56900),56900,IF(AND(C23&gt;56900,C23&lt;=58600),58600,IF(AND(C23&gt;58600,C23&lt;=60400),60400,IF(AND(C23&gt;60400,C23&lt;=62200),62200,IF(AND(C23&gt;62200,C23&lt;=64100),64100,IF(AND(C23&gt;64100,C23&lt;=66000),66000,IF(AND(C23&gt;66000,C23&lt;=68000),68000,IF(AND(C23&gt;68000,C23&lt;=70000),70000,IF(AND(C23&gt;70000,C23&lt;=72100),72100,IF(AND(C23&gt;72100,C23&lt;=74300),74300,IF(AND(C23&gt;74300,C23&lt;=76500),76500,IF(AND(C23&gt;76500,C23&lt;=78800),78800,IF(AND(C23&gt;78800,C23&lt;=81200),81200,IF(AND(C23&gt;81200,C23&lt;=83600),83600,IF(AND(C23&gt;83600,C23&lt;=86100),86100,IF(AND(C23&gt;86100,C23&lt;=68700),68700,IF(AND(C23&gt;68700,C23&lt;=91400),91400,IF(AND(C23&gt;91400,C23&lt;=94100),94100,IF(AND(C23&gt;94100,C23&lt;=96900),96900,IF(AND(C23&gt;96900,C23&lt;=99800),99800,IF(AND(C23&gt;99800,C23&lt;=102800),102800,IF(AND(C23&gt;102800,C23&lt;=105900),105900,IF(AND(C23&gt;105900,C23&lt;=109100),109100,IF(AND(C23&gt;109100,C23&lt;=112400),112400,IF(AND(C23&gt;112400,C23&lt;=112400),112400,)))))))))))))))))))))))))))))))))))))))))</f>
        <v>58600</v>
      </c>
      <c r="E23" s="2"/>
      <c r="F23" s="2"/>
      <c r="G23" s="2"/>
      <c r="H23" s="2"/>
      <c r="I23" s="2"/>
    </row>
    <row r="24" spans="1:9" ht="23.25" hidden="1" customHeight="1">
      <c r="A24" s="4"/>
      <c r="B24" s="1">
        <v>4000</v>
      </c>
      <c r="C24" s="1">
        <f t="shared" si="0"/>
        <v>58082</v>
      </c>
      <c r="D24" s="1">
        <f>IF(AND(C24&lt;=35400),35400,IF(AND(C24&gt;35400,C24&lt;=36500),36500,IF(AND(C24&gt;36500,C24&lt;=37600),37600,IF(AND(C24&gt;37600,C24&lt;=38700),38700,IF(AND(C24&gt;38700,C24&lt;=39900),39900,IF(AND(C24&gt;39900,C24&lt;=41100),41100,IF(AND(C24&gt;41100,C24&lt;=42300),42300,IF(AND(C24&gt;42300,C24&lt;=43600),43600,IF(AND(C24&gt;43600,C24&lt;=44900),44900,IF(AND(C24&gt;44900,C24&lt;=46200),46200,IF(AND(C24&gt;46200,C24&lt;=47600),47600,IF(AND(C24&gt;47600,C24&lt;=49000),49000,IF(AND(C24&gt;49000,C24&lt;=50500),50500,IF(AND(C24&gt;50500,C24&lt;=52000),52000,IF(AND(C24&gt;52000,C24&lt;=53600),53600,IF(AND(C24&gt;53600,C24&lt;=55200),55200,IF(AND(C24&gt;55200,C24&lt;=56900),56900,IF(AND(C24&gt;56900,C24&lt;=58600),58600,IF(AND(C24&gt;58600,C24&lt;=60400),60400,IF(AND(C24&gt;60400,C24&lt;=62200),62200,IF(AND(C24&gt;62200,C24&lt;=64100),64100,IF(AND(C24&gt;64100,C24&lt;=66000),66000,IF(AND(C24&gt;66000,C24&lt;=68000),68000,IF(AND(C24&gt;68000,C24&lt;=70000),70000,IF(AND(C24&gt;70000,C24&lt;=72100),72100,IF(AND(C24&gt;72100,C24&lt;=74300),74300,IF(AND(C24&gt;74300,C24&lt;=76500),76500,IF(AND(C24&gt;76500,C24&lt;=78800),78800,IF(AND(C24&gt;78800,C24&lt;=81200),81200,IF(AND(C24&gt;81200,C24&lt;=83600),83600,IF(AND(C24&gt;83600,C24&lt;=86100),86100,IF(AND(C24&gt;86100,C24&lt;=68700),68700,IF(AND(C24&gt;68700,C24&lt;=91400),91400,IF(AND(C24&gt;91400,C24&lt;=94100),94100,IF(AND(C24&gt;94100,C24&lt;=96900),96900,IF(AND(C24&gt;96900,C24&lt;=99800),99800,IF(AND(C24&gt;99800,C24&lt;=102800),102800,IF(AND(C24&gt;102800,C24&lt;=105900),105900,IF(AND(C24&gt;105900,C24&lt;=109100),109100,IF(AND(C24&gt;109100,C24&lt;=112400),112400,IF(AND(C24&gt;112400,C24&lt;=112400),112400,)))))))))))))))))))))))))))))))))))))))))</f>
        <v>58600</v>
      </c>
      <c r="E24" s="2"/>
      <c r="F24" s="2"/>
      <c r="G24" s="2"/>
      <c r="H24" s="2"/>
      <c r="I24" s="2"/>
    </row>
    <row r="25" spans="1:9" ht="19.5" hidden="1" customHeight="1">
      <c r="A25" s="4"/>
      <c r="B25" s="1">
        <v>4200</v>
      </c>
      <c r="C25" s="1">
        <f t="shared" si="0"/>
        <v>58082</v>
      </c>
      <c r="D25" s="1">
        <f>IF(AND(C25&lt;=35400),35400,IF(AND(C25&gt;35400,C25&lt;=36500),36500,IF(AND(C25&gt;36500,C25&lt;=37600),37600,IF(AND(C25&gt;37600,C25&lt;=38700),38700,IF(AND(C25&gt;38700,C25&lt;=39900),39900,IF(AND(C25&gt;39900,C25&lt;=41100),41100,IF(AND(C25&gt;41100,C25&lt;=42300),42300,IF(AND(C25&gt;42300,C25&lt;=43600),43600,IF(AND(C25&gt;43600,C25&lt;=44900),44900,IF(AND(C25&gt;44900,C25&lt;=46200),46200,IF(AND(C25&gt;46200,C25&lt;=47600),47600,IF(AND(C25&gt;47600,C25&lt;=49000),49000,IF(AND(C25&gt;49000,C25&lt;=50500),50500,IF(AND(C25&gt;50500,C25&lt;=52000),52000,IF(AND(C25&gt;52000,C25&lt;=53600),53600,IF(AND(C25&gt;53600,C25&lt;=55200),55200,IF(AND(C25&gt;55200,C25&lt;=56900),56900,IF(AND(C25&gt;56900,C25&lt;=58600),58600,IF(AND(C25&gt;58600,C25&lt;=60400),60400,IF(AND(C25&gt;60400,C25&lt;=62200),62200,IF(AND(C25&gt;62200,C25&lt;=64100),64100,IF(AND(C25&gt;64100,C25&lt;=66000),66000,IF(AND(C25&gt;66000,C25&lt;=68000),68000,IF(AND(C25&gt;68000,C25&lt;=70000),70000,IF(AND(C25&gt;70000,C25&lt;=72100),72100,IF(AND(C25&gt;72100,C25&lt;=74300),74300,IF(AND(C25&gt;74300,C25&lt;=76500),76500,IF(AND(C25&gt;76500,C25&lt;=78800),78800,IF(AND(C25&gt;78800,C25&lt;=81200),81200,IF(AND(C25&gt;81200,C25&lt;=83600),83600,IF(AND(C25&gt;83600,C25&lt;=86100),86100,IF(AND(C25&gt;86100,C25&lt;=68700),68700,IF(AND(C25&gt;68700,C25&lt;=91400),91400,IF(AND(C25&gt;91400,C25&lt;=94100),94100,IF(AND(C25&gt;94100,C25&lt;=96900),96900,IF(AND(C25&gt;96900,C25&lt;=99800),99800,IF(AND(C25&gt;99800,C25&lt;=102800),102800,IF(AND(C25&gt;102800,C25&lt;=105900),105900,IF(AND(C25&gt;105900,C25&lt;=109100),109100,IF(AND(C25&gt;109100,C25&lt;=112400),112400,IF(AND(C25&gt;112400,C25&lt;=112400),112400,)))))))))))))))))))))))))))))))))))))))))</f>
        <v>58600</v>
      </c>
      <c r="E25" s="2"/>
      <c r="F25" s="2"/>
      <c r="G25" s="2"/>
      <c r="H25" s="2"/>
      <c r="I25" s="2"/>
    </row>
    <row r="26" spans="1:9" ht="15" hidden="1" customHeight="1">
      <c r="A26" s="4"/>
      <c r="B26" s="1">
        <v>2500</v>
      </c>
      <c r="C26" s="1">
        <f t="shared" si="0"/>
        <v>58082</v>
      </c>
      <c r="D26" s="1">
        <f>IF(AND(C26&lt;=29200),29200,IF(AND(C26&gt;29200,C26&lt;=30100),30100,IF(AND(C26&gt;30100,C26&lt;=31000),31000,IF(AND(C26&gt;31000,C26&lt;=31900),31900,IF(AND(C26&gt;31900,C26&lt;=32900),32900,IF(AND(C26&gt;32900,C26&lt;=33900),33900,IF(AND(C26&gt;33900,C26&lt;=34900),34900,IF(AND(C26&gt;34900,C26&lt;=35900),35900,IF(AND(C26&gt;35900,C26&lt;=37000),37000,IF(AND(C26&gt;37000,C26&lt;=38100),38100,IF(AND(C26&gt;38100,C26&lt;=39200),39200,IF(AND(C26&gt;39200,C26&lt;=40400),40400,IF(AND(C26&gt;40400,C26&lt;=41600),41600,IF(AND(C26&gt;41600,C26&lt;=42800),42800,IF(AND(C26&gt;42800,C26&lt;=44100),44100,IF(AND(C26&gt;44100,C26&lt;=45400),45400,IF(AND(C26&gt;45400,C26&lt;=46800),46800,IF(AND(C26&gt;46800,C26&lt;=48200),48200,IF(AND(C26&gt;48200,C26&lt;=49600),49600,IF(AND(C26&gt;49600,C26&lt;=51100),51100,IF(AND(C26&gt;51100,C26&lt;=52600),52600,IF(AND(C26&gt;52600,C26&lt;=54200),54200,IF(AND(C26&gt;54200,C26&lt;=55800),55800,IF(AND(C26&gt;55800,C26&lt;=57500),57500,IF(AND(C26&gt;57500,C26&lt;=59200),59200,IF(AND(C26&gt;59200,C26&lt;=61000),61000,IF(AND(C26&gt;61000,C26&lt;=62800),62800,IF(AND(C26&gt;62800,C26&lt;=64700),64700,IF(AND(C26&gt;64700,C26&lt;=66600),66600,IF(AND(C26&gt;66600,C26&lt;=68600),68600,IF(AND(C26&gt;68600,C26&lt;=70700),70700,IF(AND(C26&gt;70700,C26&lt;=72800),72800,IF(AND(C26&gt;72800,C26&lt;=75000),75000,IF(AND(C26&gt;75000,C26&lt;=77300),77300,IF(AND(C26&gt;77300,C26&lt;=79600),79600,IF(AND(C26&gt;79600,C26&lt;=82000),82000,IF(AND(C26&gt;82000,C26&lt;=84500),84500,IF(AND(C26&gt;84500,C26&lt;=87000),87000,IF(AND(C26&gt;87000,C26&lt;=89600),89600,IF(AND(C26&gt;89600,C26&lt;=92300),92300,IF(AND(C26&gt;92300,C26&lt;=92300),92300,)))))))))))))))))))))))))))))))))))))))))</f>
        <v>59200</v>
      </c>
      <c r="E26" s="2"/>
      <c r="F26" s="2"/>
      <c r="G26" s="2"/>
      <c r="H26" s="2"/>
      <c r="I26" s="2"/>
    </row>
    <row r="27" spans="1:9" ht="18" hidden="1" customHeight="1">
      <c r="A27" s="4"/>
      <c r="B27" s="1">
        <v>2800</v>
      </c>
      <c r="C27" s="1">
        <f t="shared" si="0"/>
        <v>58082</v>
      </c>
      <c r="D27" s="1">
        <f>IF(AND(C27&lt;=29200),29200,IF(AND(C27&gt;29200,C27&lt;=30100),30100,IF(AND(C27&gt;30100,C27&lt;=31000),31000,IF(AND(C27&gt;31000,C27&lt;=31900),31900,IF(AND(C27&gt;31900,C27&lt;=32900),32900,IF(AND(C27&gt;32900,C27&lt;=33900),33900,IF(AND(C27&gt;33900,C27&lt;=34900),34900,IF(AND(C27&gt;34900,C27&lt;=35900),35900,IF(AND(C27&gt;35900,C27&lt;=37000),37000,IF(AND(C27&gt;37000,C27&lt;=38100),38100,IF(AND(C27&gt;38100,C27&lt;=39200),39200,IF(AND(C27&gt;39200,C27&lt;=40400),40400,IF(AND(C27&gt;40400,C27&lt;=41600),41600,IF(AND(C27&gt;41600,C27&lt;=42800),42800,IF(AND(C27&gt;42800,C27&lt;=44100),44100,IF(AND(C27&gt;44100,C27&lt;=45400),45400,IF(AND(C27&gt;45400,C27&lt;=46800),46800,IF(AND(C27&gt;46800,C27&lt;=48200),48200,IF(AND(C27&gt;48200,C27&lt;=49600),49600,IF(AND(C27&gt;49600,C27&lt;=51100),51100,IF(AND(C27&gt;51100,C27&lt;=52600),52600,IF(AND(C27&gt;52600,C27&lt;=54200),54200,IF(AND(C27&gt;54200,C27&lt;=55800),55800,IF(AND(C27&gt;55800,C27&lt;=57500),57500,IF(AND(C27&gt;57500,C27&lt;=59200),59200,IF(AND(C27&gt;59200,C27&lt;=61000),61000,IF(AND(C27&gt;61000,C27&lt;=62800),62800,IF(AND(C27&gt;62800,C27&lt;=64700),64700,IF(AND(C27&gt;64700,C27&lt;=66600),66600,IF(AND(C27&gt;66600,C27&lt;=68600),68600,IF(AND(C27&gt;68600,C27&lt;=70700),70700,IF(AND(C27&gt;70700,C27&lt;=72800),72800,IF(AND(C27&gt;72800,C27&lt;=75000),75000,IF(AND(C27&gt;75000,C27&lt;=77300),77300,IF(AND(C27&gt;77300,C27&lt;=79600),79600,IF(AND(C27&gt;79600,C27&lt;=82000),82000,IF(AND(C27&gt;82000,C27&lt;=84500),84500,IF(AND(C27&gt;84500,C27&lt;=87000),87000,IF(AND(C27&gt;87000,C27&lt;=89600),89600,IF(AND(C27&gt;89600,C27&lt;=92300),92300,IF(AND(C27&gt;92300,C27&lt;=92300),92300,)))))))))))))))))))))))))))))))))))))))))</f>
        <v>59200</v>
      </c>
      <c r="E27" s="2"/>
      <c r="F27" s="2"/>
      <c r="G27" s="2"/>
      <c r="H27" s="2"/>
      <c r="I27" s="2"/>
    </row>
    <row r="28" spans="1:9" ht="18.75" hidden="1" customHeight="1">
      <c r="A28" s="4"/>
      <c r="B28" s="1">
        <v>2400</v>
      </c>
      <c r="C28" s="1">
        <f t="shared" si="0"/>
        <v>58082</v>
      </c>
      <c r="D28" s="1">
        <f>IF(AND(C28&lt;=25500),25500,IF(AND(C28&gt;25500,C28&lt;=26300),26300,IF(AND(C28&gt;26300,C28&lt;=27100),27100,IF(AND(C28&gt;27100,C28&lt;=27900),27900,IF(AND(C28&gt;27900,C28&lt;=28700),28700,IF(AND(C28&gt;28700,C28&lt;=29600),29600,IF(AND(C28&gt;29600,C28&lt;=30500),30500,IF(AND(C28&gt;30500,C28&lt;=31400),31400,IF(AND(C28&gt;31400,C28&lt;=32300),32300,IF(AND(C28&gt;32300,C28&lt;=33300),33300,IF(AND(C28&gt;33300,C28&lt;=34300),34300,IF(AND(C28&gt;34300,C28&lt;=35300),35300,IF(AND(C28&gt;35300,C28&lt;=36400),36400,IF(AND(C28&gt;36400,C28&lt;=37500),37500,IF(AND(C28&gt;37500,C28&lt;=38600),38600,IF(AND(C28&gt;38600,C28&lt;=39800),39800,IF(AND(C28&gt;39800,C28&lt;=41000),41000,IF(AND(C28&gt;41000,C28&lt;=42200),42200,IF(AND(C28&gt;42200,C28&lt;=43500),43500,IF(AND(C28&gt;43500,C28&lt;=44800),44800,IF(AND(C28&gt;44800,C28&lt;=46100),46100,IF(AND(C28&gt;46100,C28&lt;=47500),47500,IF(AND(C28&gt;47500,C28&lt;=48900),48900,IF(AND(C28&gt;48900,C28&lt;=50400),50400,IF(AND(C28&gt;50400,C28&lt;=51900),51900,IF(AND(C28&gt;51900,C28&lt;=53500),53500,IF(AND(C28&gt;53500,C28&lt;=55100),55100,IF(AND(C28&gt;55100,C28&lt;=56800),56800,IF(AND(C28&gt;56800,C28&lt;=58500),58500,IF(AND(C28&gt;58500,C28&lt;=60300),60300,IF(AND(C28&gt;60300,C28&lt;=62100),62100,IF(AND(C28&gt;62100,C28&lt;=64000),64000,IF(AND(C28&gt;64000,C28&lt;=65900),65900,IF(AND(C28&gt;65900,C28&lt;=67900),67900,IF(AND(C28&gt;67900,C28&lt;=69900),69900,IF(AND(C28&gt;69900,C28&lt;=72000),72000,IF(AND(C28&gt;72000,C28&lt;=74200),74200,IF(AND(C28&gt;74200,C28&lt;=76400),76400,IF(AND(C28&gt;76400,C28&lt;=78700),78700,IF(AND(C28&gt;78700,C28&lt;=81100),81100,IF(AND(C28&gt;81100,C28&lt;=81100),81100,)))))))))))))))))))))))))))))))))))))))))</f>
        <v>58500</v>
      </c>
      <c r="E28" s="2"/>
      <c r="F28" s="2"/>
      <c r="G28" s="2"/>
      <c r="H28" s="2"/>
      <c r="I28" s="2"/>
    </row>
    <row r="29" spans="1:9" ht="18" hidden="1" customHeight="1">
      <c r="A29" s="4"/>
      <c r="B29" s="1">
        <v>1950</v>
      </c>
      <c r="C29" s="1">
        <f t="shared" si="0"/>
        <v>58082</v>
      </c>
      <c r="D29" s="1">
        <f>IF(AND(C29&lt;=21700),21700,IF(AND(C29&gt;21700,C29&lt;=22400),22400,IF(AND(C29&gt;22400,C29&lt;=23100),23100,IF(AND(C29&gt;23100,C29&lt;=23800),23800,IF(AND(C29&gt;23800,C29&lt;=24500),24500,IF(AND(C29&gt;24500,C29&lt;=25200),25200,IF(AND(C29&gt;25200,C29&lt;=26000),26000,IF(AND(C29&gt;26000,C29&lt;=26800),26800,IF(AND(C29&gt;26800,C29&lt;=27600),27600,IF(AND(C29&gt;27600,C29&lt;=28400),28400,IF(AND(C29&gt;28400,C29&lt;=29300),29300,IF(AND(C29&gt;29300,C29&lt;=30200),30200,IF(AND(C29&gt;30200,C29&lt;=31100),31100,IF(AND(C29&gt;31100,C29&lt;=32000),32000,IF(AND(C29&gt;32000,C29&lt;=33000),33000,IF(AND(C29&gt;33000,C29&lt;=34000),34000,IF(AND(C29&gt;34000,C29&lt;=35000),35000,IF(AND(C29&gt;35000,C29&lt;=36100),36100,IF(AND(C29&gt;36100,C29&lt;=37200),37200,IF(AND(C29&gt;37200,C29&lt;=38300),38300,IF(AND(C29&gt;38300,C29&lt;=39400),39400,IF(AND(C29&gt;39400,C29&lt;=40600),40600,IF(AND(C29&gt;40600,C29&lt;=41800),41800,IF(AND(C29&gt;41800,C29&lt;=43100),43100,IF(AND(C29&gt;43100,C29&lt;=44400),44400,IF(AND(C29&gt;44400,C29&lt;=45700),45700,IF(AND(C29&gt;45700,C29&lt;=47100),47100,IF(AND(C29&gt;47100,C29&lt;=48500),48500,IF(AND(C29&gt;48500,C29&lt;=50000),50000,IF(AND(C29&gt;50000,C29&lt;=51500),51500,IF(AND(C29&gt;51500,C29&lt;=53000),53000,IF(AND(C29&gt;53000,C29&lt;=54600),54600,IF(AND(C29&gt;54600,C29&lt;=56200),56200,IF(AND(C29&gt;56200,C29&lt;=57900),57900,IF(AND(C29&gt;57900,C29&lt;=59600),59600,IF(AND(C29&gt;59600,C29&lt;=61400),61400,IF(AND(C29&gt;61400,C29&lt;=63200),63200,IF(AND(C29&gt;63200,C29&lt;=65100),65100,IF(AND(C29&gt;65100,C29&lt;=67100),67100,IF(AND(C29&gt;67100,C29&lt;=69100),69100,IF(AND(C29&gt;69100,C29&lt;=69100),69100,)))))))))))))))))))))))))))))))))))))))))</f>
        <v>59600</v>
      </c>
      <c r="E29" s="2"/>
      <c r="F29" s="2"/>
      <c r="G29" s="2"/>
      <c r="H29" s="2"/>
      <c r="I29" s="2"/>
    </row>
    <row r="30" spans="1:9" ht="20.25" hidden="1" customHeight="1">
      <c r="A30" s="4"/>
      <c r="B30" s="1">
        <v>2000</v>
      </c>
      <c r="C30" s="1">
        <f t="shared" si="0"/>
        <v>58082</v>
      </c>
      <c r="D30" s="1">
        <f>IF(AND(C30&lt;=21700),21700,IF(AND(C30&gt;21700,C30&lt;=22400),22400,IF(AND(C30&gt;22400,C30&lt;=23100),23100,IF(AND(C30&gt;23100,C30&lt;=23800),23800,IF(AND(C30&gt;23800,C30&lt;=24500),24500,IF(AND(C30&gt;24500,C30&lt;=25200),25200,IF(AND(C30&gt;25200,C30&lt;=26000),26000,IF(AND(C30&gt;26000,C30&lt;=26800),26800,IF(AND(C30&gt;26800,C30&lt;=27600),27600,IF(AND(C30&gt;27600,C30&lt;=28400),28400,IF(AND(C30&gt;28400,C30&lt;=29300),29300,IF(AND(C30&gt;29300,C30&lt;=30200),30200,IF(AND(C30&gt;30200,C30&lt;=31100),31100,IF(AND(C30&gt;31100,C30&lt;=32000),32000,IF(AND(C30&gt;32000,C30&lt;=33000),33000,IF(AND(C30&gt;33000,C30&lt;=34000),34000,IF(AND(C30&gt;34000,C30&lt;=35000),35000,IF(AND(C30&gt;35000,C30&lt;=36100),36100,IF(AND(C30&gt;36100,C30&lt;=37200),37200,IF(AND(C30&gt;37200,C30&lt;=38300),38300,IF(AND(C30&gt;38300,C30&lt;=39400),39400,IF(AND(C30&gt;39400,C30&lt;=40600),40600,IF(AND(C30&gt;40600,C30&lt;=41800),41800,IF(AND(C30&gt;41800,C30&lt;=43100),43100,IF(AND(C30&gt;43100,C30&lt;=44400),44400,IF(AND(C30&gt;44400,C30&lt;=45700),45700,IF(AND(C30&gt;45700,C30&lt;=47100),47100,IF(AND(C30&gt;47100,C30&lt;=48500),48500,IF(AND(C30&gt;48500,C30&lt;=50000),50000,IF(AND(C30&gt;50000,C30&lt;=51500),51500,IF(AND(C30&gt;51500,C30&lt;=53000),53000,IF(AND(C30&gt;53000,C30&lt;=54600),54600,IF(AND(C30&gt;54600,C30&lt;=56200),56200,IF(AND(C30&gt;56200,C30&lt;=57900),57900,IF(AND(C30&gt;57900,C30&lt;=59600),59600,IF(AND(C30&gt;59600,C30&lt;=61400),61400,IF(AND(C30&gt;61400,C30&lt;=63200),63200,IF(AND(C30&gt;63200,C30&lt;=65100),65100,IF(AND(C30&gt;65100,C30&lt;=67100),67100,IF(AND(C30&gt;67100,C30&lt;=69100),69100,IF(AND(C30&gt;69100,C30&lt;=69100),69100,)))))))))))))))))))))))))))))))))))))))))</f>
        <v>59600</v>
      </c>
      <c r="E30" s="2"/>
      <c r="F30" s="2"/>
      <c r="G30" s="2"/>
      <c r="H30" s="2"/>
      <c r="I30" s="2"/>
    </row>
    <row r="31" spans="1:9" ht="12.75" hidden="1" customHeight="1">
      <c r="A31" s="4"/>
      <c r="B31" s="1">
        <v>1900</v>
      </c>
      <c r="C31" s="1">
        <f t="shared" si="0"/>
        <v>58082</v>
      </c>
      <c r="D31" s="1">
        <f>IF(AND(C31&lt;=19900),19900,IF(AND(C31&gt;19900,C31&lt;=20500),20500,IF(AND(C31&gt;20500,C31&lt;=21100),21100,IF(AND(C31&gt;21100,C31&lt;=21700),21700,IF(AND(C31&gt;21700,C31&lt;=22400),22400,IF(AND(C31&gt;22400,C31&lt;=23100),23100,IF(AND(C31&gt;23100,C31&lt;=23800),23800,IF(AND(C31&gt;23800,C31&lt;=24500),24500,IF(AND(C31&gt;24500,C31&lt;=25200),25200,IF(AND(C31&gt;25200,C31&lt;=26000),26000,IF(AND(C31&gt;26000,C31&lt;=26800),26800,IF(AND(C31&gt;26800,C31&lt;=27500),27500,IF(AND(C31&gt;27500,C31&lt;=28400),28400,IF(AND(C31&gt;28400,C31&lt;=29300),29300,IF(AND(C31&gt;29300,C31&lt;=30200),30200,IF(AND(C31&gt;30200,C31&lt;=31100),31100,IF(AND(C31&gt;31100,C31&lt;=32000),32000,IF(AND(C31&gt;32000,C31&lt;=33000),33000,IF(AND(C31&gt;33000,C31&lt;=34000),34000,IF(AND(C31&gt;34000,C31&lt;=35000),35000,IF(AND(C31&gt;35000,C31&lt;=36100),36100,IF(AND(C31&gt;36100,C31&lt;=37200),37200,IF(AND(C31&gt;37200,C31&lt;=38300),38300,IF(AND(C31&gt;38300,C31&lt;=39400),39400,IF(AND(C31&gt;39400,C31&lt;=40600),40600,IF(AND(C31&gt;40600,C31&lt;=41800),41800,IF(AND(C31&gt;41800,C31&lt;=43100),43100,IF(AND(C31&gt;43100,C31&lt;=44400),44400,IF(AND(C31&gt;44400,C31&lt;=45700),45700,IF(AND(C31&gt;45700,C31&lt;=47100),47100,IF(AND(C31&gt;47100,C31&lt;=48500),48500,IF(AND(C31&gt;48500,C31&lt;=50000),50000,IF(AND(C31&gt;50000,C31&lt;=51500),51500,IF(AND(C31&gt;51500,C31&lt;=53000),53000,IF(AND(C31&gt;53000,C31&lt;=54600),54600,IF(AND(C31&gt;54600,C31&lt;=56200),56200,IF(AND(C31&gt;56200,C31&lt;=57900),57900,IF(AND(C31&gt;57900,C31&lt;=59600),59600,IF(AND(C31&gt;59600,C31&lt;=61400),61400,IF(AND(C31&gt;61400,C31&lt;=63200),63200,IF(AND(C31&gt;63200,C31&lt;=63200),63200,)))))))))))))))))))))))))))))))))))))))))</f>
        <v>59600</v>
      </c>
      <c r="E31" s="2"/>
      <c r="F31" s="2"/>
      <c r="G31" s="2"/>
      <c r="H31" s="2"/>
      <c r="I31" s="2"/>
    </row>
    <row r="32" spans="1:9" ht="18" hidden="1" customHeight="1">
      <c r="A32" s="4"/>
      <c r="B32" s="1">
        <v>1800</v>
      </c>
      <c r="C32" s="1">
        <f t="shared" si="0"/>
        <v>58082</v>
      </c>
      <c r="D32" s="1">
        <f>IF(AND(C32&lt;=18000),18000,IF(AND(C32&gt;18000,C32&lt;=18500),18500,IF(AND(C32&gt;18500,C32&lt;=19100),19100,IF(AND(C32&gt;19100,C32&lt;=19700),19700,IF(AND(C32&gt;19700,C32&lt;=20300),20300,IF(AND(C32&gt;20300,C32&lt;=20900),20900,IF(AND(C32&gt;20900,C32&lt;=21500),21500,IF(AND(C32&gt;21500,C32&lt;=22100),22100,IF(AND(C32&gt;22100,C32&lt;=22800),22800,IF(AND(C32&gt;22800,C32&lt;=23500),23500,IF(AND(C32&gt;23500,C32&lt;=24200),24200,IF(AND(C32&gt;24200,C32&lt;=24900),24900,IF(AND(C32&gt;24900,C32&lt;=25600),25600,IF(AND(C32&gt;25600,C32&lt;=26400),26400,IF(AND(C32&gt;26400,C32&lt;=27200),27200,IF(AND(C32&gt;27200,C32&lt;=28000),28000,IF(AND(C32&gt;28000,C32&lt;=28800),28800,IF(AND(C32&gt;28800,C32&lt;=29700),29700,IF(AND(C32&gt;29700,C32&lt;=30600),30600,IF(AND(C32&gt;30600,C32&lt;=31500),31500,IF(AND(C32&gt;31500,C32&lt;=32400),32400,IF(AND(C32&gt;32400,C32&lt;=33400),33400,IF(AND(C32&gt;33400,C32&lt;=34400),34400,IF(AND(C32&gt;34400,C32&lt;=35400),35400,IF(AND(C32&gt;35400,C32&lt;=36500),36500,IF(AND(C32&gt;36500,C32&lt;=37600),37600,IF(AND(C32&gt;37600,C32&lt;=38700),38700,IF(AND(C32&gt;38700,C32&lt;=39900),39900,IF(AND(C32&gt;39900,C32&lt;=41100),41100,IF(AND(C32&gt;41100,C32&lt;=42300),42300,IF(AND(C32&gt;42300,C32&lt;=43600),43600,IF(AND(C32&gt;43600,C32&lt;=44900),44900,IF(AND(C32&gt;44900,C32&lt;=46200),46200,IF(AND(C32&gt;46200,C32&lt;=47600),47600,IF(AND(C32&gt;47600,C32&lt;=49000),49000,IF(AND(C32&gt;49000,C32&lt;=50500),50500,IF(AND(C32&gt;50500,C32&lt;=52000),52000,IF(AND(C32&gt;52000,C32&lt;=53600),53600,IF(AND(C32&gt;53600,C32&lt;=55200),55200,IF(AND(C32&gt;55200,C32&lt;=56900),56900,IF(AND(C32&gt;56900,C32&lt;=56900),56900,)))))))))))))))))))))))))))))))))))))))))</f>
        <v>0</v>
      </c>
      <c r="E32" s="2"/>
      <c r="F32" s="2"/>
      <c r="G32" s="2"/>
      <c r="H32" s="2"/>
      <c r="I32" s="2"/>
    </row>
    <row r="33" spans="1:9" ht="17.25" hidden="1" customHeight="1">
      <c r="A33" s="4"/>
      <c r="B33" s="1">
        <v>1300</v>
      </c>
      <c r="C33" s="1">
        <f t="shared" si="0"/>
        <v>58082</v>
      </c>
      <c r="D33" s="1">
        <f>IF(AND(C33&lt;=16900),16900,IF(AND(C33&gt;16900,C33&lt;=17400),17400,IF(AND(C33&gt;17400,C33&lt;=17900),17900,IF(AND(C33&gt;17900,C33&lt;=18400),18400,IF(AND(C33&gt;18400,C33&lt;=19000),19000,IF(AND(C33&gt;19000,C33&lt;=19600),19600,IF(AND(C33&gt;19600,C33&lt;=20200),20200,IF(AND(C33&gt;20200,C33&lt;=20800),20800,IF(AND(C33&gt;20800,C33&lt;=21400),21400,IF(AND(C33&gt;21400,C33&lt;=22000),22000,IF(AND(C33&gt;22000,C33&lt;=22700),22700,IF(AND(C33&gt;22700,C33&lt;=23400),23400,IF(AND(C33&gt;23400,C33&lt;=24100),24100,IF(AND(C33&gt;24100,C33&lt;=24800),24800,IF(AND(C33&gt;24800,C33&lt;=25500),25500,IF(AND(C33&gt;25500,C33&lt;=26300),26300,IF(AND(C33&gt;26300,C33&lt;=27100),27100,IF(AND(C33&gt;27100,C33&lt;=27900),27900,IF(AND(C33&gt;27900,C33&lt;=28700),28700,IF(AND(C33&gt;28700,C33&lt;=29600),29600,IF(AND(C33&gt;29600,C33&lt;=30500),30500,IF(AND(C33&gt;30500,C33&lt;=31400),31400,IF(AND(C33&gt;31400,C33&lt;=32300),32300,IF(AND(C33&gt;32300,C33&lt;=33300),33300,IF(AND(C33&gt;33300,C33&lt;=34300),34300,IF(AND(C33&gt;34300,C33&lt;=35300),35300,IF(AND(C33&gt;35300,C33&lt;=36400),36400,IF(AND(C33&gt;36400,C33&lt;=37500),37500,IF(AND(C33&gt;37500,C33&lt;=38600),38600,IF(AND(C33&gt;38600,C33&lt;=39800),39800,IF(AND(C33&gt;39800,C33&lt;=41000),41000,IF(AND(C33&gt;41000,C33&lt;=42200),42200,IF(AND(C33&gt;42200,C33&lt;=43500),43500,IF(AND(C33&gt;43500,C33&lt;=44800),44800,IF(AND(C33&gt;44800,C33&lt;=46100),46100,IF(AND(C33&gt;46100,C33&lt;=47500),47500,IF(AND(C33&gt;47500,C33&lt;=48900),48900,IF(AND(C33&gt;48900,C33&lt;=50400),50400,IF(AND(C33&gt;50400,C33&lt;=51900),51900,IF(AND(C33&gt;51900,C33&lt;=53500),53500,IF(AND(C33&gt;53500,C33&lt;=53500),53500,)))))))))))))))))))))))))))))))))))))))))</f>
        <v>0</v>
      </c>
      <c r="E33" s="2"/>
      <c r="F33" s="2"/>
      <c r="G33" s="2"/>
      <c r="H33" s="2"/>
      <c r="I33" s="2"/>
    </row>
    <row r="34" spans="1:9" ht="21.75" hidden="1" customHeight="1">
      <c r="A34" s="4"/>
      <c r="B34" s="1">
        <v>1400</v>
      </c>
      <c r="C34" s="1">
        <f t="shared" si="0"/>
        <v>58082</v>
      </c>
      <c r="D34" s="1">
        <f>IF(AND(C34&lt;=16900),16900,IF(AND(C34&gt;16900,C34&lt;=17400),17400,IF(AND(C34&gt;17400,C34&lt;=17900),17900,IF(AND(C34&gt;17900,C34&lt;=18400),18400,IF(AND(C34&gt;18400,C34&lt;=19000),19000,IF(AND(C34&gt;19000,C34&lt;=19600),19600,IF(AND(C34&gt;19600,C34&lt;=20200),20200,IF(AND(C34&gt;20200,C34&lt;=20800),20800,IF(AND(C34&gt;20800,C34&lt;=21400),21400,IF(AND(C34&gt;21400,C34&lt;=22000),22000,IF(AND(C34&gt;22000,C34&lt;=22700),22700,IF(AND(C34&gt;22700,C34&lt;=23400),23400,IF(AND(C34&gt;23400,C34&lt;=24100),24100,IF(AND(C34&gt;24100,C34&lt;=24800),24800,IF(AND(C34&gt;24800,C34&lt;=25500),25500,IF(AND(C34&gt;25500,C34&lt;=26300),26300,IF(AND(C34&gt;26300,C34&lt;=27100),27100,IF(AND(C34&gt;27100,C34&lt;=27900),27900,IF(AND(C34&gt;27900,C34&lt;=28700),28700,IF(AND(C34&gt;28700,C34&lt;=29600),29600,IF(AND(C34&gt;29600,C34&lt;=30500),30500,IF(AND(C34&gt;30500,C34&lt;=31400),31400,IF(AND(C34&gt;31400,C34&lt;=32300),32300,IF(AND(C34&gt;32300,C34&lt;=33300),33300,IF(AND(C34&gt;33300,C34&lt;=34300),34300,IF(AND(C34&gt;34300,C34&lt;=35300),35300,IF(AND(C34&gt;35300,C34&lt;=36400),36400,IF(AND(C34&gt;36400,C34&lt;=37500),37500,IF(AND(C34&gt;37500,C34&lt;=38600),38600,IF(AND(C34&gt;38600,C34&lt;=39800),39800,IF(AND(C34&gt;39800,C34&lt;=41000),41000,IF(AND(C34&gt;41000,C34&lt;=42200),42200,IF(AND(C34&gt;42200,C34&lt;=43500),43500,IF(AND(C34&gt;43500,C34&lt;=44800),44800,IF(AND(C34&gt;44800,C34&lt;=46100),46100,IF(AND(C34&gt;46100,C34&lt;=47500),47500,IF(AND(C34&gt;47500,C34&lt;=48900),48900,IF(AND(C34&gt;48900,C34&lt;=50400),50400,IF(AND(C34&gt;50400,C34&lt;=51900),51900,IF(AND(C34&gt;51900,C34&lt;=53500),53500,IF(AND(C34&gt;53500,C34&lt;=53500),53500,)))))))))))))))))))))))))))))))))))))))))</f>
        <v>0</v>
      </c>
      <c r="E34" s="2"/>
      <c r="F34" s="2"/>
      <c r="G34" s="2"/>
      <c r="H34" s="2"/>
      <c r="I34" s="2"/>
    </row>
    <row r="35" spans="1:9" ht="15" hidden="1" customHeight="1">
      <c r="A35" s="4"/>
      <c r="B35" s="1">
        <v>1650</v>
      </c>
      <c r="C35" s="1">
        <f t="shared" si="0"/>
        <v>58082</v>
      </c>
      <c r="D35" s="1">
        <f>IF(AND(C35&lt;=16900),16900,IF(AND(C35&gt;16900,C35&lt;=17400),17400,IF(AND(C35&gt;17400,C35&lt;=17900),17900,IF(AND(C35&gt;17900,C35&lt;=18400),18400,IF(AND(C35&gt;18400,C35&lt;=19000),19000,IF(AND(C35&gt;19000,C35&lt;=19600),19600,IF(AND(C35&gt;19600,C35&lt;=20200),20200,IF(AND(C35&gt;20200,C35&lt;=20800),20800,IF(AND(C35&gt;20800,C35&lt;=21400),21400,IF(AND(C35&gt;21400,C35&lt;=22000),22000,IF(AND(C35&gt;22000,C35&lt;=22700),22700,IF(AND(C35&gt;22700,C35&lt;=23400),23400,IF(AND(C35&gt;23400,C35&lt;=24100),24100,IF(AND(C35&gt;24100,C35&lt;=24800),24800,IF(AND(C35&gt;24800,C35&lt;=25500),25500,IF(AND(C35&gt;25500,C35&lt;=26300),26300,IF(AND(C35&gt;26300,C35&lt;=27100),27100,IF(AND(C35&gt;27100,C35&lt;=27900),27900,IF(AND(C35&gt;27900,C35&lt;=28700),28700,IF(AND(C35&gt;28700,C35&lt;=29600),29600,IF(AND(C35&gt;29600,C35&lt;=30500),30500,IF(AND(C35&gt;30500,C35&lt;=31400),31400,IF(AND(C35&gt;31400,C35&lt;=32300),32300,IF(AND(C35&gt;32300,C35&lt;=33300),33300,IF(AND(C35&gt;33300,C35&lt;=34300),34300,IF(AND(C35&gt;34300,C35&lt;=35300),35300,IF(AND(C35&gt;35300,C35&lt;=36400),36400,IF(AND(C35&gt;36400,C35&lt;=37500),37500,IF(AND(C35&gt;37500,C35&lt;=38600),38600,IF(AND(C35&gt;38600,C35&lt;=39800),39800,IF(AND(C35&gt;39800,C35&lt;=41000),41000,IF(AND(C35&gt;41000,C35&lt;=42200),42200,IF(AND(C35&gt;42200,C35&lt;=43500),43500,IF(AND(C35&gt;43500,C35&lt;=44800),44800,IF(AND(C35&gt;44800,C35&lt;=46100),46100,IF(AND(C35&gt;46100,C35&lt;=47500),47500,IF(AND(C35&gt;47500,C35&lt;=48900),48900,IF(AND(C35&gt;48900,C35&lt;=50400),50400,IF(AND(C35&gt;50400,C35&lt;=51900),51900,IF(AND(C35&gt;51900,C35&lt;=53500),53500,IF(AND(C35&gt;53500,C35&lt;=53500),53500,)))))))))))))))))))))))))))))))))))))))))</f>
        <v>0</v>
      </c>
      <c r="E35" s="2"/>
      <c r="F35" s="2"/>
      <c r="G35" s="2"/>
      <c r="H35" s="2"/>
      <c r="I35" s="2"/>
    </row>
    <row r="37" spans="1:9" ht="23.25">
      <c r="A37" s="5"/>
      <c r="B37" s="5"/>
      <c r="C37" s="5"/>
      <c r="D37" s="10" t="s">
        <v>10</v>
      </c>
      <c r="E37" s="10"/>
      <c r="F37" s="10"/>
      <c r="G37" s="10"/>
      <c r="H37" s="10"/>
      <c r="I37" s="10"/>
    </row>
    <row r="38" spans="1:9" s="9" customFormat="1" ht="43.5" customHeight="1">
      <c r="A38" s="6" t="s">
        <v>14</v>
      </c>
      <c r="B38" s="13" t="s">
        <v>18</v>
      </c>
      <c r="C38" s="13" t="s">
        <v>19</v>
      </c>
      <c r="D38" s="7" t="s">
        <v>17</v>
      </c>
      <c r="E38" s="7" t="s">
        <v>17</v>
      </c>
      <c r="F38" s="7" t="s">
        <v>16</v>
      </c>
      <c r="G38" s="8" t="s">
        <v>5</v>
      </c>
      <c r="H38" s="8" t="s">
        <v>6</v>
      </c>
      <c r="I38" s="8" t="s">
        <v>8</v>
      </c>
    </row>
    <row r="39" spans="1:9" ht="33.75" customHeight="1">
      <c r="A39" s="3">
        <f>Introduction!B15+Introduction!B10</f>
        <v>23280</v>
      </c>
      <c r="B39" s="3">
        <f>B8</f>
        <v>4800</v>
      </c>
      <c r="C39" s="3">
        <f>C8</f>
        <v>58082</v>
      </c>
      <c r="D39" s="3">
        <f>IF(AND(C39&lt;=128900),132800,IF(AND(C39&gt;128900,C39&lt;=132800),136800,IF(AND(C39&gt;132800,C39&lt;=136800),140900,IF(AND(C39&gt;136800,C39&lt;=140900),145100,IF(AND(C39&gt;140900,C39&lt;=145100),149500,IF(AND(C39&gt;145100,C39&lt;=149500),154000,IF(AND(C39&gt;149500,C39&lt;=154000),158600,IF(AND(C39&gt;154000,C39&lt;=158600),163400,IF(AND(C39&gt;158600,C39&lt;=163400),168300,IF(AND(C39&gt;163400,C39&lt;=168300),173300,IF(AND(C39&gt;168300,C39&lt;=173300),178500,IF(AND(C39&gt;173300,C39&lt;=178500),183900,IF(AND(C39&gt;178500,C39&lt;=183900),189400,IF(AND(C39&gt;183900,C39&lt;=189400),195100,IF(AND(C39&gt;189400,C39&lt;=195100),201000,IF(AND(C39&gt;195100,C39&lt;=201000),207000,IF(AND(C39&gt;201000,C39&lt;=207000),213200,IF(AND(C39&gt;207000,C39&lt;=213200),219600,IF(AND(C39&gt;213200,C39&lt;=219600),219600)))))))))))))))))))</f>
        <v>132800</v>
      </c>
      <c r="E39" s="3">
        <f>IF(AND(B39=10000),D39,IF(AND(B39=9800),D40,IF(AND(B39=9500),D41,IF(AND(B39=8900),D42,IF(AND(B39=8800),D43,IF(AND(B39=8700),D44,IF(AND(B39=8000),D45,IF(AND(B39=7600),D46,IF(AND(B39=6000),D47,IF(AND(B39=6400),D48,IF(AND(B39=6600),D49,IF(AND(B39=5400),D50,IF(AND(B39=5200),D51,IF(AND(B39=4800),D52,IF(AND(B39=4600),D53,IF(AND(B39=4200),D54,IF(AND(B39=4000),D55,IF(AND(B39=3600),D56,IF(AND(B39=2800),D57,IF(AND(B39=2500),D58,IF(AND(B39=2400),D59,IF(AND(B39=2000),D60,IF(AND(B39=1950),D61,IF(AND(B39=1900),D62,IF(AND(B39=1800),D63,IF(AND(B39=1650),D64,IF(AND(B39=1400),D65,IF(AND(B39=1300),D66,))))))))))))))))))))))))))))</f>
        <v>60400</v>
      </c>
      <c r="F39" s="3">
        <f>E39*2/100</f>
        <v>1208</v>
      </c>
      <c r="G39" s="3">
        <f>ROUND(A39*Introduction!B12/100,0)</f>
        <v>2328</v>
      </c>
      <c r="H39" s="3">
        <f>Introduction!B13</f>
        <v>500</v>
      </c>
      <c r="I39" s="24">
        <f>E39+F39+G39+H39</f>
        <v>64436</v>
      </c>
    </row>
    <row r="40" spans="1:9" ht="19.5" hidden="1" customHeight="1">
      <c r="A40" s="3"/>
      <c r="B40" s="3">
        <v>9800</v>
      </c>
      <c r="C40" s="3">
        <f>C39</f>
        <v>58082</v>
      </c>
      <c r="D40" s="3">
        <f>IF(AND(C40&lt;=126000),129800,IF(AND(C40&gt;126000,C40&lt;=129800),133700,IF(AND(C40&gt;129800,C40&lt;=133700),137700,IF(AND(C40&gt;133700,C40&lt;=137700),141800,IF(AND(C40&gt;137700,C40&lt;=141800),146100,IF(AND(C40&gt;141800,C40&lt;=146100),150500,IF(AND(C40&gt;146100,C40&lt;=150500),155000,IF(AND(C40&gt;150500,C40&lt;=155000),159700,IF(AND(C40&gt;155000,C40&lt;=159700),164500,IF(AND(C40&gt;159700,C40&lt;=164500),169400,IF(AND(C40&gt;164500,C40&lt;=169400),174500,IF(AND(C40&gt;169400,C40&lt;=174500),179700,IF(AND(C40&gt;174500,C40&lt;=179700),185100,IF(AND(C40&gt;179700,C40&lt;=185100),190700,IF(AND(C40&gt;185100,C40&lt;=190700),196400,IF(AND(C40&gt;190700,C40&lt;=196400),202300,IF(AND(C40&gt;196400,C40&lt;=202300),208400,IF(AND(C40&gt;202300,C40&lt;=208400),214700,IF(AND(C40&gt;208400,C40&lt;=214700),214700)))))))))))))))))))</f>
        <v>129800</v>
      </c>
      <c r="E40" s="3"/>
      <c r="F40" s="3"/>
      <c r="G40" s="3"/>
      <c r="H40" s="3"/>
      <c r="I40" s="3"/>
    </row>
    <row r="41" spans="1:9" ht="19.5" hidden="1" customHeight="1">
      <c r="A41" s="3"/>
      <c r="B41" s="3">
        <v>9500</v>
      </c>
      <c r="C41" s="3">
        <f t="shared" ref="C41:C66" si="1">C40</f>
        <v>58082</v>
      </c>
      <c r="D41" s="3">
        <f>IF(AND(C41&lt;=125200),129000,IF(AND(C41&gt;125200,C41&lt;=129000),132900,IF(AND(C41&gt;129000,C41&lt;=132900),136900,IF(AND(C41&gt;132900,C41&lt;=136900),141000,IF(AND(C41&gt;136900,C41&lt;=141000),145200,IF(AND(C41&gt;141000,C41&lt;=145200),149600,IF(AND(C41&gt;145200,C41&lt;=149600),154100,IF(AND(C41&gt;149600,C41&lt;=154100),158700,IF(AND(C41&gt;154100,C41&lt;=158700),163500,IF(AND(C41&gt;158700,C41&lt;=163500),168400,IF(AND(C41&gt;163500,C41&lt;=168400),173500,IF(AND(C41&gt;168400,C41&lt;=173500),178700,IF(AND(C41&gt;173500,C41&lt;=178700),184100,IF(AND(C41&gt;178700,C41&lt;=184100),189600,IF(AND(C41&gt;184100,C41&lt;=189600),195300,IF(AND(C41&gt;189600,C41&lt;=195300),201200,IF(AND(C41&gt;195300,C41&lt;=201200),207200,IF(AND(C41&gt;201200,C41&lt;=207200),213400,IF(AND(C41&gt;207200,C41&lt;=213400),213400)))))))))))))))))))</f>
        <v>129000</v>
      </c>
      <c r="E41" s="3"/>
      <c r="F41" s="3"/>
      <c r="G41" s="3"/>
      <c r="H41" s="3"/>
      <c r="I41" s="3"/>
    </row>
    <row r="42" spans="1:9" ht="19.5" hidden="1" customHeight="1">
      <c r="A42" s="3"/>
      <c r="B42" s="3">
        <v>8900</v>
      </c>
      <c r="C42" s="3">
        <f t="shared" si="1"/>
        <v>58082</v>
      </c>
      <c r="D42" s="3">
        <f>IF(AND(C41&lt;=123600),127300,IF(AND(C41&gt;123600,C41&lt;=127300),131100,IF(AND(C41&gt;127300,C41&lt;=131100),135000,IF(AND(C41&gt;131100,C41&lt;=135000),139100,IF(AND(C41&gt;135000,C41&lt;=139100),143300,IF(AND(C41&gt;139100,C41&lt;=143300),147600,IF(AND(C41&gt;143300,C41&lt;=147600),152000,IF(AND(C41&gt;147600,C41&lt;=152000),156600,IF(AND(C41&gt;152000,C41&lt;=156600),161300,IF(AND(C41&gt;156600,C41&lt;=161300),166100,IF(AND(C41&gt;161300,C41&lt;=166100),171100,IF(AND(C41&gt;166100,C41&lt;=171100),176200,IF(AND(C41&gt;171100,C41&lt;=176200),181500,IF(AND(C41&gt;176200,C41&lt;=181500),186900,IF(AND(C41&gt;181500,C41&lt;=186900),192500,IF(AND(C41&gt;186900,C41&lt;=192500),198300,IF(AND(C41&gt;192500,C41&lt;=198300),204200,IF(AND(C41&gt;198300,C41&lt;=204200),210300,IF(AND(C41&gt;204200,C41&lt;=210300),210300)))))))))))))))))))</f>
        <v>127300</v>
      </c>
      <c r="E42" s="3"/>
      <c r="F42" s="3"/>
      <c r="G42" s="3"/>
      <c r="H42" s="3"/>
      <c r="I42" s="3"/>
    </row>
    <row r="43" spans="1:9" ht="19.5" hidden="1" customHeight="1">
      <c r="A43" s="3"/>
      <c r="B43" s="3">
        <v>8800</v>
      </c>
      <c r="C43" s="3">
        <f t="shared" si="1"/>
        <v>58082</v>
      </c>
      <c r="D43" s="3">
        <f>IF(AND(C43&lt;=118700),122300,IF(AND(C43&gt;118700,C43&lt;=122300),126000,IF(AND(C43&gt;122300,C43&lt;=126000),129800,IF(AND(C43&gt;126000,C43&lt;=129800),133700,IF(AND(C43&gt;129800,C43&lt;=133700),137700,IF(AND(C43&gt;133700,C43&lt;=137700),141800,IF(AND(C43&gt;137700,C43&lt;=141800),146100,IF(AND(C43&gt;141800,C43&lt;=146100),150500,IF(AND(C43&gt;146100,C43&lt;=150500),155000,IF(AND(C43&gt;150500,C43&lt;=155000),159700,IF(AND(C43&gt;155000,C43&lt;=159700),164500,IF(AND(C43&gt;159700,C43&lt;=164500),169400,IF(AND(C43&gt;164500,C43&lt;=169400),174500,IF(AND(C43&gt;169400,C43&lt;=174500),179700,IF(AND(C43&gt;174500,C43&lt;=179700),185100,IF(AND(C43&gt;179700,C43&lt;=185100),190700,IF(AND(C43&gt;185100,C43&lt;=190700),196400,IF(AND(C43&gt;190700,C43&lt;=196400),202300,IF(AND(C43&gt;196400,C43&lt;=202300),208400,IF(AND(C43&gt;202300,C43&lt;=208400),208400))))))))))))))))))))</f>
        <v>122300</v>
      </c>
      <c r="E43" s="3"/>
      <c r="F43" s="3"/>
      <c r="G43" s="3"/>
      <c r="H43" s="3"/>
      <c r="I43" s="3"/>
    </row>
    <row r="44" spans="1:9" ht="20.25" hidden="1" customHeight="1">
      <c r="A44" s="3"/>
      <c r="B44" s="3">
        <v>8700</v>
      </c>
      <c r="C44" s="3">
        <f t="shared" si="1"/>
        <v>58082</v>
      </c>
      <c r="D44" s="3">
        <f>IF(AND(C44&lt;=118500),122100,IF(AND(C44&gt;118500,C44&lt;=122100),125800,IF(AND(C44&gt;122100,C44&lt;=125800),129600,IF(AND(C44&gt;125800,C44&lt;=129600),133500,IF(AND(C44&gt;129600,C44&lt;=133500),137500,IF(AND(C44&gt;133500,C44&lt;=137500),141600,IF(AND(C44&gt;137500,C44&lt;=141600),145800,IF(AND(C44&gt;141600,C44&lt;=145800),150200,IF(AND(C44&gt;145800,C44&lt;=150200),154700,IF(AND(C44&gt;150200,C44&lt;=154700),159300,IF(AND(C44&gt;154700,C44&lt;=159300),154100,IF(AND(C44&gt;159300,C44&lt;=154100),169000,IF(AND(C44&gt;154100,C44&lt;=169000),174100,IF(AND(C44&gt;169000,C44&lt;=174100),179300,IF(AND(C44&gt;174100,C44&lt;=179300),184700,IF(AND(C44&gt;179300,C44&lt;=184700),190200,IF(AND(C44&gt;184700,C44&lt;=190200),195900,IF(AND(C44&gt;190200,C44&lt;=195900),201800,IF(AND(C44&gt;195900,C44&lt;=201800),207900,IF(AND(C44&gt;201800,C44&lt;=207900),207900))))))))))))))))))))</f>
        <v>122100</v>
      </c>
      <c r="E44" s="3"/>
      <c r="F44" s="3"/>
      <c r="G44" s="3"/>
      <c r="H44" s="3"/>
      <c r="I44" s="3"/>
    </row>
    <row r="45" spans="1:9" ht="19.5" hidden="1" customHeight="1">
      <c r="A45" s="3"/>
      <c r="B45" s="3">
        <v>8000</v>
      </c>
      <c r="C45" s="3">
        <f t="shared" si="1"/>
        <v>58082</v>
      </c>
      <c r="D45" s="3">
        <f>IF(AND(C45&lt;=88400),91100,IF(AND(C45&gt;88400,C45&lt;=91100),93800,IF(AND(C45&gt;91100,C45&lt;=93800),96600,IF(AND(C45&gt;93800,C45&lt;=96600),99500,IF(AND(C45&gt;96600,C45&lt;=99500),102500,IF(AND(C45&gt;99500,C45&lt;=102500),105600,IF(AND(C45&gt;102500,C45&lt;=105600),108800,IF(AND(C45&gt;105600,C45&lt;=108800),112100,IF(AND(C45&gt;108800,C45&lt;=112100),115500,IF(AND(C45&gt;112100,C45&lt;=115500),119000,IF(AND(C45&gt;115500,C45&lt;=119000),122600,IF(AND(C45&gt;119000,C45&lt;=122600),126300,IF(AND(C45&gt;122600,C45&lt;=126300),130100,IF(AND(C45&gt;126300,C45&lt;=130100),134000,IF(AND(C45&gt;130100,C45&lt;=134000),138000,IF(AND(C45&gt;134000,C45&lt;=138000),142100,IF(AND(C45&gt;138000,C45&lt;=142100),146400,IF(AND(C45&gt;142100,C45&lt;=146400),150800,IF(AND(C45&gt;146400,C45&lt;=150800),155300,IF(AND(C45&gt;150800,C45&lt;=155300),160000,IF(AND(C45&gt;155300,C45&lt;=160000),164800,IF(AND(C45&gt;160000,C45&lt;=164800),169700,IF(AND(C45&gt;164800,C45&lt;=169700),174800,IF(AND(C45&gt;169700,C45&lt;=174800),180000,IF(AND(C45&gt;174800,C45&lt;=180000),185400,IF(AND(C45&gt;180000,C45&lt;=185400),191000,IF(AND(C45&gt;185400,C45&lt;=191000),196700,IF(AND(C45&gt;191000,C45&lt;=196700),202600,IF(AND(C45&gt;196700,C45&lt;=202600),202600)))))))))))))))))))))))))))))</f>
        <v>91100</v>
      </c>
      <c r="E45" s="3"/>
      <c r="F45" s="3"/>
      <c r="G45" s="3"/>
      <c r="H45" s="3"/>
      <c r="I45" s="3"/>
    </row>
    <row r="46" spans="1:9" ht="19.5" hidden="1" customHeight="1">
      <c r="A46" s="3"/>
      <c r="B46" s="3">
        <v>7600</v>
      </c>
      <c r="C46" s="3">
        <f t="shared" si="1"/>
        <v>58082</v>
      </c>
      <c r="D46" s="3">
        <f>IF(AND(C46&lt;=78800),81200,IF(AND(C46&gt;78800,C46&lt;=81200),83600,IF(AND(C46&gt;81200,C46&lt;=83600),86100,IF(AND(C46&gt;83600,C46&lt;=86100),88700,IF(AND(C46&gt;86100,C46&lt;=88700),91400,IF(AND(C46&gt;88700,C46&lt;=91400),94100,IF(AND(C46&gt;91400,C46&lt;=94100),96900,IF(AND(C46&gt;94100,C46&lt;=96900),99800,IF(AND(C46&gt;96900,C46&lt;=99800),102800,IF(AND(C46&gt;99800,C46&lt;=102800),105900,IF(AND(C46&gt;102800,C46&lt;=105900),109100,IF(AND(C46&gt;105900,C46&lt;=109100),112400,IF(AND(C46&gt;109100,C46&lt;=112400),115800,IF(AND(C46&gt;112400,C46&lt;=115800),119300,IF(AND(C46&gt;115800,C46&lt;=119300),122900,IF(AND(C46&gt;119300,C46&lt;=122900),126600,IF(AND(C46&gt;122900,C46&lt;=126600),130400,IF(AND(C46&gt;126600,C46&lt;=130400),134300,IF(AND(C46&gt;130400,C46&lt;=134300),138300,IF(AND(C46&gt;134300,C46&lt;=138300),142400,IF(AND(C46&gt;138300,C46&lt;=142400),146700,IF(AND(C46&gt;142400,C46&lt;=146700),151100,IF(AND(C46&gt;146700,C46&lt;=151100),155600,IF(AND(C46&gt;151100,C46&lt;=155600),160300,IF(AND(C46&gt;155600,C46&lt;=160300),165100,IF(AND(C46&gt;160300,C46&lt;=165100),170100,IF(AND(C46&gt;165100,C46&lt;=170100),175200,IF(AND(C46&gt;170100,C46&lt;=175200),180500,IF(AND(C46&gt;175200,C46&lt;=180500),185900,IF(AND(C46&gt;180500,C46&lt;=185900),191500,IF(AND(C46&gt;185900,C46&lt;=191500),197200,IF(AND(C46&gt;191500,C46&lt;=197200),197200))))))))))))))))))))))))))))))))</f>
        <v>81200</v>
      </c>
      <c r="E46" s="3"/>
      <c r="F46" s="3"/>
      <c r="G46" s="3"/>
      <c r="H46" s="3"/>
      <c r="I46" s="3"/>
    </row>
    <row r="47" spans="1:9" ht="19.5" hidden="1" customHeight="1">
      <c r="A47" s="3"/>
      <c r="B47" s="3">
        <v>6000</v>
      </c>
      <c r="C47" s="3">
        <f t="shared" si="1"/>
        <v>58082</v>
      </c>
      <c r="D47" s="3">
        <f>IF(AND(C47&lt;=67700),69700,IF(AND(C47&gt;67700,C47&lt;=69700),71800,IF(AND(C47&gt;69700,C47&lt;=71800),74000,IF(AND(C47&gt;71800,C47&lt;=74000),76200,IF(AND(C47&gt;74000,C47&lt;=76200),78500,IF(AND(C47&gt;76200,C47&lt;=78500),80900,IF(AND(C47&gt;78500,C47&lt;=80900),83300,IF(AND(C47&gt;80900,C47&lt;=83300),85800,IF(AND(C47&gt;83300,C47&lt;=85800),88400,IF(AND(C47&gt;85800,C47&lt;=88400),91100,IF(AND(C47&gt;88400,C47&lt;=91100),93800,IF(AND(C47&gt;91100,C47&lt;=93800),96600,IF(AND(C47&gt;93800,C47&lt;=96600),99500,IF(AND(C47&gt;96600,C47&lt;=99500),102500,IF(AND(C47&gt;99500,C47&lt;=102500),105600,IF(AND(C47&gt;102500,C47&lt;=105600),108800,IF(AND(C47&gt;105600,C47&lt;=108800),112100,IF(AND(C47&gt;108800,C47&lt;=112100),115500,IF(AND(C47&gt;112100,C47&lt;=115500),119000,IF(AND(C47&gt;115500,C47&lt;=119000),122600,IF(AND(C47&gt;119000,C47&lt;=122600),126300,IF(AND(C47&gt;122600,C47&lt;=126300),130100,IF(AND(C47&gt;126300,C47&lt;=130100),134000,IF(AND(C47&gt;130100,C47&lt;=134000),138000,IF(AND(C47&gt;134000,C47&lt;=138000),142100,IF(AND(C47&gt;138000,C47&lt;=142100),146400,IF(AND(C47&gt;142100,C47&lt;=146400),150800,IF(AND(C47&gt;146400,C47&lt;=150800),155300,IF(AND(C47&gt;150800,C47&lt;=155300),160000,IF(AND(C47&gt;155300,C47&lt;=160000),164800,IF(AND(C47&gt;160000,C47&lt;=164800),169700,IF(AND(C47&gt;164800,C47&lt;=169700),174800,IF(AND(C47&gt;169700,C47&lt;=174800),180000,IF(AND(C47&gt;174800,C47&lt;=180000),185400,IF(AND(C47&gt;180000,C47&lt;=185400),191000,IF(AND(C47&gt;185400,C47&lt;=191000),191000))))))))))))))))))))))))))))))))))))</f>
        <v>69700</v>
      </c>
      <c r="E47" s="3"/>
      <c r="F47" s="3"/>
      <c r="G47" s="3"/>
      <c r="H47" s="3"/>
      <c r="I47" s="3"/>
    </row>
    <row r="48" spans="1:9" ht="19.5" hidden="1" customHeight="1">
      <c r="A48" s="3"/>
      <c r="B48" s="3">
        <v>6400</v>
      </c>
      <c r="C48" s="3">
        <f t="shared" si="1"/>
        <v>58082</v>
      </c>
      <c r="D48" s="3">
        <f>IF(AND(C48&lt;=67700),69700,IF(AND(C48&gt;67700,C48&lt;=69700),71800,IF(AND(C48&gt;69700,C48&lt;=71800),74000,IF(AND(C48&gt;71800,C48&lt;=74000),76200,IF(AND(C48&gt;74000,C48&lt;=76200),78500,IF(AND(C48&gt;76200,C48&lt;=78500),80900,IF(AND(C48&gt;78500,C48&lt;=80900),83300,IF(AND(C48&gt;80900,C48&lt;=83300),85800,IF(AND(C48&gt;83300,C48&lt;=85800),88400,IF(AND(C48&gt;85800,C48&lt;=88400),91100,IF(AND(C48&gt;88400,C48&lt;=91100),93800,IF(AND(C48&gt;91100,C48&lt;=93800),96600,IF(AND(C48&gt;93800,C48&lt;=96600),99500,IF(AND(C48&gt;96600,C48&lt;=99500),102500,IF(AND(C48&gt;99500,C48&lt;=102500),105600,IF(AND(C48&gt;102500,C48&lt;=105600),108800,IF(AND(C48&gt;105600,C48&lt;=108800),112100,IF(AND(C48&gt;108800,C48&lt;=112100),115500,IF(AND(C48&gt;112100,C48&lt;=115500),119000,IF(AND(C48&gt;115500,C48&lt;=119000),122600,IF(AND(C48&gt;119000,C48&lt;=122600),126300,IF(AND(C48&gt;122600,C48&lt;=126300),130100,IF(AND(C48&gt;126300,C48&lt;=130100),134000,IF(AND(C48&gt;130100,C48&lt;=134000),138000,IF(AND(C48&gt;134000,C48&lt;=138000),142100,IF(AND(C48&gt;138000,C48&lt;=142100),146400,IF(AND(C48&gt;142100,C48&lt;=146400),150800,IF(AND(C48&gt;146400,C48&lt;=150800),155300,IF(AND(C48&gt;150800,C48&lt;=155300),160000,IF(AND(C48&gt;155300,C48&lt;=160000),164800,IF(AND(C48&gt;160000,C48&lt;=164800),169700,IF(AND(C48&gt;164800,C48&lt;=169700),174800,IF(AND(C48&gt;169700,C48&lt;=174800),180000,IF(AND(C48&gt;174800,C48&lt;=180000),185400,IF(AND(C48&gt;180000,C48&lt;=185400),191000,IF(AND(C48&gt;185400,C48&lt;=191000),191000))))))))))))))))))))))))))))))))))))</f>
        <v>69700</v>
      </c>
      <c r="E48" s="3"/>
      <c r="F48" s="3"/>
      <c r="G48" s="3"/>
      <c r="H48" s="3"/>
      <c r="I48" s="3"/>
    </row>
    <row r="49" spans="1:9" ht="19.5" hidden="1" customHeight="1">
      <c r="A49" s="3"/>
      <c r="B49" s="3">
        <v>6600</v>
      </c>
      <c r="C49" s="3">
        <f t="shared" si="1"/>
        <v>58082</v>
      </c>
      <c r="D49" s="3">
        <f>IF(AND(C49&lt;=67700),69700,IF(AND(C49&gt;67700,C49&lt;=69700),71800,IF(AND(C49&gt;69700,C49&lt;=71800),74000,IF(AND(C49&gt;71800,C49&lt;=74000),76200,IF(AND(C49&gt;74000,C49&lt;=76200),78500,IF(AND(C49&gt;76200,C49&lt;=78500),80900,IF(AND(C49&gt;78500,C49&lt;=80900),83300,IF(AND(C49&gt;80900,C49&lt;=83300),85800,IF(AND(C49&gt;83300,C49&lt;=85800),88400,IF(AND(C49&gt;85800,C49&lt;=88400),91100,IF(AND(C49&gt;88400,C49&lt;=91100),93800,IF(AND(C49&gt;91100,C49&lt;=93800),96600,IF(AND(C49&gt;93800,C49&lt;=96600),99500,IF(AND(C49&gt;96600,C49&lt;=99500),102500,IF(AND(C49&gt;99500,C49&lt;=102500),105600,IF(AND(C49&gt;102500,C49&lt;=105600),108800,IF(AND(C49&gt;105600,C49&lt;=108800),112100,IF(AND(C49&gt;108800,C49&lt;=112100),115500,IF(AND(C49&gt;112100,C49&lt;=115500),119000,IF(AND(C49&gt;115500,C49&lt;=119000),122600,IF(AND(C49&gt;119000,C49&lt;=122600),126300,IF(AND(C49&gt;122600,C49&lt;=126300),130100,IF(AND(C49&gt;126300,C49&lt;=130100),134000,IF(AND(C49&gt;130100,C49&lt;=134000),138000,IF(AND(C49&gt;134000,C49&lt;=138000),142100,IF(AND(C49&gt;138000,C49&lt;=142100),146400,IF(AND(C49&gt;142100,C49&lt;=146400),150800,IF(AND(C49&gt;146400,C49&lt;=150800),155300,IF(AND(C49&gt;150800,C49&lt;=155300),160000,IF(AND(C49&gt;155300,C49&lt;=160000),164800,IF(AND(C49&gt;160000,C49&lt;=164800),169700,IF(AND(C49&gt;164800,C49&lt;=169700),174800,IF(AND(C49&gt;169700,C49&lt;=174800),180000,IF(AND(C49&gt;174800,C49&lt;=180000),185400,IF(AND(C49&gt;180000,C49&lt;=185400),191000,IF(AND(C49&gt;185400,C49&lt;=191000),191000))))))))))))))))))))))))))))))))))))</f>
        <v>69700</v>
      </c>
      <c r="E49" s="3"/>
      <c r="F49" s="3"/>
      <c r="G49" s="3"/>
      <c r="H49" s="3"/>
      <c r="I49" s="3"/>
    </row>
    <row r="50" spans="1:9" ht="19.5" hidden="1" customHeight="1">
      <c r="A50" s="3"/>
      <c r="B50" s="3">
        <v>5400</v>
      </c>
      <c r="C50" s="3">
        <f t="shared" si="1"/>
        <v>58082</v>
      </c>
      <c r="D50" s="3">
        <f>IF(AND(C50&lt;=56100),57800,IF(AND(C50&gt;56100,C50&lt;=57800),59500,IF(AND(C50&gt;57800,C50&lt;=59500),61300,IF(AND(C50&gt;59500,C50&lt;=61300),63100,IF(AND(C50&gt;61300,C50&lt;=63100),65000,IF(AND(C50&gt;63100,C50&lt;=65000),67000,IF(AND(C50&gt;65000,C50&lt;=67000),69000,IF(AND(C50&gt;67000,C50&lt;=69000),71100,IF(AND(C50&gt;69000,C50&lt;=71100),73200,IF(AND(C50&gt;71100,C50&lt;=73200),75400,IF(AND(C50&gt;73200,C50&lt;=75400),77700,IF(AND(C50&gt;75400,C50&lt;=77700),80000,IF(AND(C50&gt;77700,C50&lt;=80000),82400,IF(AND(C50&gt;80000,C50&lt;=82400),84900,IF(AND(C50&gt;82400,C50&lt;=84900),87400,IF(AND(C50&gt;84900,C50&lt;=87400),90000,IF(AND(C50&gt;87400,C50&lt;=90000),92700,IF(AND(C50&gt;90000,C50&lt;=92700),95500,IF(AND(C50&gt;92700,C50&lt;=95500),98400,IF(AND(C50&gt;95500,C50&lt;=98400),101400,IF(AND(C50&gt;98400,C50&lt;=101400),104400,IF(AND(C50&gt;101400,C50&lt;=104400),107500,IF(AND(C50&gt;104400,C50&lt;=107500),110700,IF(AND(C50&gt;107500,C50&lt;=110700),114000,IF(AND(C50&gt;110700,C50&lt;=114000),117400,IF(AND(C50&gt;114000,C50&lt;=117400),120900,IF(AND(C50&gt;117400,C50&lt;=120900),124500,IF(AND(C50&gt;120900,C50&lt;=124500),128200,IF(AND(C50&gt;124500,C50&lt;=128200),132000,IF(AND(C50&gt;128200,C50&lt;=132000),136000,IF(AND(C50&gt;132000,C50&lt;=136000),140100,IF(AND(C50&gt;136000,C50&lt;=140100),144300,IF(AND(C50&gt;140100,C50&lt;=144300),148600,IF(AND(C50&gt;144300,C50&lt;=148600),153100,IF(AND(C50&gt;148600,C50&lt;=153100),157700,IF(AND(C50&gt;153100,C50&lt;=157700),162400,IF(AND(C50&gt;157700,C50&lt;=162400),167300,IF(AND(C50&gt;162400,C50&lt;=167300),172300,IF(AND(C50&gt;167300,C50&lt;=172300),177500,IF(AND(C50&gt;172300,C50&lt;=177500),177500))))))))))))))))))))))))))))))))))))))))</f>
        <v>61300</v>
      </c>
      <c r="E50" s="3"/>
      <c r="F50" s="3"/>
      <c r="G50" s="3"/>
      <c r="H50" s="3"/>
      <c r="I50" s="3"/>
    </row>
    <row r="51" spans="1:9" ht="19.5" hidden="1" customHeight="1">
      <c r="A51" s="3"/>
      <c r="B51" s="3">
        <v>5200</v>
      </c>
      <c r="C51" s="3">
        <f t="shared" si="1"/>
        <v>58082</v>
      </c>
      <c r="D51" s="3">
        <f>IF(AND(C51&lt;=53100),54700,IF(AND(C51&gt;53100,C51&lt;=54700),56300,IF(AND(C51&gt;54700,C51&lt;=56300),58000,IF(AND(C51&gt;56300,C51&lt;=58000),59700,IF(AND(C51&gt;58000,C51&lt;=59700),61500,IF(AND(C51&gt;59700,C51&lt;=61500),63300,IF(AND(C51&gt;61500,C51&lt;=63300),65200,IF(AND(C51&gt;63300,C51&lt;=65200),67200,IF(AND(C51&gt;65200,C51&lt;=67200),69200,IF(AND(C51&gt;67200,C51&lt;=69200),71300,IF(AND(C51&gt;69200,C51&lt;=71300),73400,IF(AND(C51&gt;71300,C51&lt;=73400),75600,IF(AND(C51&gt;73400,C51&lt;=75600),77900,IF(AND(C51&gt;75600,C51&lt;=77900),80200,IF(AND(C51&gt;77900,C51&lt;=80200),82600,IF(AND(C51&gt;80200,C51&lt;=82600),85100,IF(AND(C51&gt;82600,C51&lt;=85100),87700,IF(AND(C51&gt;85100,C51&lt;=87700),90300,IF(AND(C51&gt;87700,C51&lt;=90300),93000,IF(AND(C51&gt;90300,C51&lt;=93000),95800,IF(AND(C51&gt;93000,C51&lt;=95800),98700,IF(AND(C51&gt;95800,C51&lt;=98700),101700,IF(AND(C51&gt;98700,C51&lt;=101700),104800,IF(AND(C51&gt;101700,C51&lt;=104800),107900,IF(AND(C51&gt;104800,C51&lt;=107900),111100,IF(AND(C51&gt;107900,C51&lt;=111100),114400,IF(AND(C51&gt;111100,C51&lt;=114400),117800,IF(AND(C51&gt;114400,C51&lt;=117800),121300,IF(AND(C51&gt;117800,C51&lt;=121300),124900,IF(AND(C51&gt;121300,C51&lt;=124900),128600,IF(AND(C51&gt;124900,C51&lt;=128600),132500,IF(AND(C51&gt;128600,C51&lt;=132500),136500,IF(AND(C51&gt;132500,C51&lt;=136500),140600,IF(AND(C51&gt;136500,C51&lt;=140600),144800,IF(AND(C51&gt;140600,C51&lt;=144800),149100,IF(AND(C51&gt;144800,C51&lt;=149100),153600,IF(AND(C51&gt;149100,C51&lt;=153600),158200,IF(AND(C51&gt;153600,C51&lt;=158200),162900,IF(AND(C51&gt;158200,C51&lt;=162900),167800,IF(AND(C51&gt;162900,C51&lt;=167800),167800))))))))))))))))))))))))))))))))))))))))</f>
        <v>61500</v>
      </c>
      <c r="E51" s="3"/>
      <c r="F51" s="3"/>
      <c r="G51" s="3"/>
      <c r="H51" s="3"/>
      <c r="I51" s="3"/>
    </row>
    <row r="52" spans="1:9" ht="19.5" hidden="1" customHeight="1">
      <c r="A52" s="3"/>
      <c r="B52" s="3">
        <v>4800</v>
      </c>
      <c r="C52" s="3">
        <f t="shared" si="1"/>
        <v>58082</v>
      </c>
      <c r="D52" s="3">
        <f>IF(AND(C52&lt;=47600),49000,IF(AND(C52&gt;47600,C52&lt;=49000),50500,IF(AND(C52&gt;49000,C52&lt;=50500),52000,IF(AND(C52&gt;50500,C52&lt;=52000),53600,IF(AND(C52&gt;52000,C52&lt;=53600),55200,IF(AND(C52&gt;53600,C52&lt;=55200),56900,IF(AND(C52&gt;55200,C52&lt;=56900),58600,IF(AND(C52&gt;56900,C52&lt;=58600),60400,IF(AND(C52&gt;58600,C52&lt;=60400),62200,IF(AND(C52&gt;60400,C52&lt;=62200),64100,IF(AND(C52&gt;62200,C52&lt;=64100),66000,IF(AND(C52&gt;64100,C52&lt;=66000),68000,IF(AND(C52&gt;66000,C52&lt;=68000),70000,IF(AND(C52&gt;68000,C52&lt;=70000),72100,IF(AND(C52&gt;70000,C52&lt;=72100),74300,IF(AND(C52&gt;72100,C52&lt;=74300),76500,IF(AND(C52&gt;74300,C52&lt;=76500),78800,IF(AND(C52&gt;76500,C52&lt;=78800),81200,IF(AND(C52&gt;78800,C52&lt;=81200),83600,IF(AND(C52&gt;81200,C52&lt;=83600),86100,IF(AND(C52&gt;83600,C52&lt;=86100),88700,IF(AND(C52&gt;86100,C52&lt;=88700),91400,IF(AND(C52&gt;88700,C52&lt;=91400),94100,IF(AND(C52&gt;91400,C52&lt;=94100),96900,IF(AND(C52&gt;94100,C52&lt;=96900),99800,IF(AND(C52&gt;96900,C52&lt;=99800),102800,IF(AND(C52&gt;99800,C52&lt;=102800),105900,IF(AND(C52&gt;102800,C52&lt;=105900),109100,IF(AND(C52&gt;105900,C52&lt;=109100),112400,IF(AND(C52&gt;109100,C52&lt;=112400),115800,IF(AND(C52&gt;112400,C52&lt;=115800),119300,IF(AND(C52&gt;115800,C52&lt;=119300),122900,IF(AND(C52&gt;119300,C52&lt;=122900),126600,IF(AND(C52&gt;122900,C52&lt;=126600),130400,IF(AND(C52&gt;126600,C52&lt;=130400),134300,IF(AND(C52&gt;130400,C52&lt;=134300),138300,IF(AND(C52&gt;134300,C52&lt;=138300),142400,IF(AND(C52&gt;138300,C52&lt;=142400),146700,IF(AND(C52&gt;142400,C52&lt;=146700),151100,IF(AND(C52&gt;146700,C52&lt;=151100),151100))))))))))))))))))))))))))))))))))))))))</f>
        <v>60400</v>
      </c>
      <c r="E52" s="3"/>
      <c r="F52" s="3"/>
      <c r="G52" s="3"/>
      <c r="H52" s="3"/>
      <c r="I52" s="3"/>
    </row>
    <row r="53" spans="1:9" ht="19.5" hidden="1" customHeight="1">
      <c r="A53" s="3"/>
      <c r="B53" s="3">
        <v>4600</v>
      </c>
      <c r="C53" s="3">
        <f t="shared" si="1"/>
        <v>58082</v>
      </c>
      <c r="D53" s="3">
        <f>IF(AND(C53&lt;=44900),46200,IF(AND(C53&gt;44900,C53&lt;=46200),47600,IF(AND(C53&gt;46200,C53&lt;=47600),49000,IF(AND(C53&gt;47600,C53&lt;=49000),50500,IF(AND(C53&gt;49000,C53&lt;=50500),52000,IF(AND(C53&gt;50500,C53&lt;=52000),53600,IF(AND(C53&gt;52000,C53&lt;=53600),55200,IF(AND(C53&gt;53600,C53&lt;=55200),56900,IF(AND(C53&gt;55200,C53&lt;=56900),58600,IF(AND(C53&gt;56900,C53&lt;=58600),60400,IF(AND(C53&gt;58600,C53&lt;=60400),62200,IF(AND(C53&gt;60400,C53&lt;=62200),64100,IF(AND(C53&gt;62200,C53&lt;=64100),66000,IF(AND(C53&gt;64100,C53&lt;=66000),68000,IF(AND(C53&gt;66000,C53&lt;=68000),70000,IF(AND(C53&gt;68000,C53&lt;=70000),72100,IF(AND(C53&gt;70000,C53&lt;=72100),74300,IF(AND(C53&gt;72100,C53&lt;=74300),76500,IF(AND(C53&gt;74300,C53&lt;=76500),78800,IF(AND(C53&gt;76500,C53&lt;=78800),81200,IF(AND(C53&gt;78800,C53&lt;=81200),83600,IF(AND(C53&gt;81200,C53&lt;=83600),86100,IF(AND(C53&gt;83600,C53&lt;=86100),88700,IF(AND(C53&gt;86100,C53&lt;=88700),91400,IF(AND(C53&gt;88700,C53&lt;=91400),94100,IF(AND(C53&gt;91400,C53&lt;=94100),96900,IF(AND(C53&gt;94100,C53&lt;=96900),99800,IF(AND(C53&gt;96900,C53&lt;=99800),102800,IF(AND(C53&gt;99800,C53&lt;=102800),105900,IF(AND(C53&gt;102800,C53&lt;=105900),109100,IF(AND(C53&gt;105900,C53&lt;=109100),112400,IF(AND(C53&gt;109100,C53&lt;=112400),115800,IF(AND(C53&gt;112400,C53&lt;=115800),199300,IF(AND(C53&gt;115800,C53&lt;=199300),122900,IF(AND(C53&gt;199300,C53&lt;=122900),126600,IF(AND(C53&gt;122900,C53&lt;=126600),130400,IF(AND(C53&gt;126600,C53&lt;=130400),134300,IF(AND(C53&gt;130400,C53&lt;=134300),138300,IF(AND(C53&gt;134300,C53&lt;=138300),142400,IF(AND(C53&gt;138300,C53&lt;=142400),142400))))))))))))))))))))))))))))))))))))))))</f>
        <v>60400</v>
      </c>
      <c r="E53" s="3"/>
      <c r="F53" s="3"/>
      <c r="G53" s="3"/>
      <c r="H53" s="3"/>
      <c r="I53" s="3"/>
    </row>
    <row r="54" spans="1:9" ht="19.5" hidden="1" customHeight="1">
      <c r="A54" s="3"/>
      <c r="B54" s="3">
        <v>3600</v>
      </c>
      <c r="C54" s="3">
        <f t="shared" si="1"/>
        <v>58082</v>
      </c>
      <c r="D54" s="3">
        <f>IF(AND(C54&lt;=35400),36500,IF(AND(C54&gt;35400,C54&lt;=36500),37600,IF(AND(C54&gt;36500,C54&lt;=37600),38700,IF(AND(C54&gt;37600,C54&lt;=38700),39900,IF(AND(C54&gt;38700,C54&lt;=39900),41100,IF(AND(C54&gt;39900,C54&lt;=41100),42300,IF(AND(C54&gt;41100,C54&lt;=42300),43600,IF(AND(C54&gt;42300,C54&lt;=43600),44900,IF(AND(C54&gt;43600,C54&lt;=44900),46200,IF(AND(C54&gt;44900,C54&lt;=46200),47600,IF(AND(C54&gt;46200,C54&lt;=47600),49000,IF(AND(C54&gt;47600,C54&lt;=49000),50500,IF(AND(C54&gt;49000,C54&lt;=50500),52000,IF(AND(C54&gt;50500,C54&lt;=52000),53600,IF(AND(C54&gt;52000,C54&lt;=53600),55200,IF(AND(C54&gt;53600,C54&lt;=55200),56900,IF(AND(C54&gt;55200,C54&lt;=56900),58600,IF(AND(C54&gt;56900,C54&lt;=58600),60400,IF(AND(C54&gt;58600,C54&lt;=60400),62200,IF(AND(C54&gt;60400,C54&lt;=62200),64100,IF(AND(C54&gt;62200,C54&lt;=64100),66000,IF(AND(C54&gt;64100,C54&lt;=66000),68000,IF(AND(C54&gt;66000,C54&lt;=68000),70000,IF(AND(C54&gt;68000,C54&lt;=70000),72100,IF(AND(C54&gt;70000,C54&lt;=72100),74300,IF(AND(C54&gt;72100,C54&lt;=74300),76500,IF(AND(C54&gt;74300,C54&lt;=76500),78800,IF(AND(C54&gt;76500,C54&lt;=78800),81200,IF(AND(C54&gt;78800,C54&lt;=81200),83600,IF(AND(C54&gt;81200,C54&lt;=83600),86100,IF(AND(C54&gt;83600,C54&lt;=86100),68700,IF(AND(C54&gt;86100,C54&lt;=68700),91400,IF(AND(C54&gt;68700,C54&lt;=91400),94100,IF(AND(C54&gt;91400,C54&lt;=94100),96900,IF(AND(C54&gt;94100,C54&lt;=96900),99800,IF(AND(C54&gt;96900,C54&lt;=99800),102800,IF(AND(C54&gt;99800,C54&lt;=102800),105900,IF(AND(C54&gt;102800,C54&lt;=105900),109100,IF(AND(C54&gt;105900,C54&lt;=109100),112400,IF(AND(C54&gt;109100,C54&lt;=112400),112400))))))))))))))))))))))))))))))))))))))))</f>
        <v>60400</v>
      </c>
      <c r="E54" s="3"/>
      <c r="F54" s="3"/>
      <c r="G54" s="3"/>
      <c r="H54" s="3"/>
      <c r="I54" s="3"/>
    </row>
    <row r="55" spans="1:9" ht="19.5" hidden="1" customHeight="1">
      <c r="A55" s="3"/>
      <c r="B55" s="3">
        <v>4000</v>
      </c>
      <c r="C55" s="3">
        <f t="shared" si="1"/>
        <v>58082</v>
      </c>
      <c r="D55" s="3">
        <f>IF(AND(C55&lt;=35400),36500,IF(AND(C55&gt;35400,C55&lt;=36500),37600,IF(AND(C55&gt;36500,C55&lt;=37600),38700,IF(AND(C55&gt;37600,C55&lt;=38700),39900,IF(AND(C55&gt;38700,C55&lt;=39900),41100,IF(AND(C55&gt;39900,C55&lt;=41100),42300,IF(AND(C55&gt;41100,C55&lt;=42300),43600,IF(AND(C55&gt;42300,C55&lt;=43600),44900,IF(AND(C55&gt;43600,C55&lt;=44900),46200,IF(AND(C55&gt;44900,C55&lt;=46200),47600,IF(AND(C55&gt;46200,C55&lt;=47600),49000,IF(AND(C55&gt;47600,C55&lt;=49000),50500,IF(AND(C55&gt;49000,C55&lt;=50500),52000,IF(AND(C55&gt;50500,C55&lt;=52000),53600,IF(AND(C55&gt;52000,C55&lt;=53600),55200,IF(AND(C55&gt;53600,C55&lt;=55200),56900,IF(AND(C55&gt;55200,C55&lt;=56900),58600,IF(AND(C55&gt;56900,C55&lt;=58600),60400,IF(AND(C55&gt;58600,C55&lt;=60400),62200,IF(AND(C55&gt;60400,C55&lt;=62200),64100,IF(AND(C55&gt;62200,C55&lt;=64100),66000,IF(AND(C55&gt;64100,C55&lt;=66000),68000,IF(AND(C55&gt;66000,C55&lt;=68000),70000,IF(AND(C55&gt;68000,C55&lt;=70000),72100,IF(AND(C55&gt;70000,C55&lt;=72100),74300,IF(AND(C55&gt;72100,C55&lt;=74300),76500,IF(AND(C55&gt;74300,C55&lt;=76500),78800,IF(AND(C55&gt;76500,C55&lt;=78800),81200,IF(AND(C55&gt;78800,C55&lt;=81200),83600,IF(AND(C55&gt;81200,C55&lt;=83600),86100,IF(AND(C55&gt;83600,C55&lt;=86100),68700,IF(AND(C55&gt;86100,C55&lt;=68700),91400,IF(AND(C55&gt;68700,C55&lt;=91400),94100,IF(AND(C55&gt;91400,C55&lt;=94100),96900,IF(AND(C55&gt;94100,C55&lt;=96900),99800,IF(AND(C55&gt;96900,C55&lt;=99800),102800,IF(AND(C55&gt;99800,C55&lt;=102800),105900,IF(AND(C55&gt;102800,C55&lt;=105900),109100,IF(AND(C55&gt;105900,C55&lt;=109100),112400,IF(AND(C55&gt;109100,C55&lt;=112400),112400))))))))))))))))))))))))))))))))))))))))</f>
        <v>60400</v>
      </c>
      <c r="E55" s="3"/>
      <c r="F55" s="3"/>
      <c r="G55" s="3"/>
      <c r="H55" s="3"/>
      <c r="I55" s="3"/>
    </row>
    <row r="56" spans="1:9" ht="19.5" hidden="1" customHeight="1">
      <c r="A56" s="3"/>
      <c r="B56" s="3">
        <v>4200</v>
      </c>
      <c r="C56" s="3">
        <f t="shared" si="1"/>
        <v>58082</v>
      </c>
      <c r="D56" s="3">
        <f>IF(AND(C56&lt;=35400),36500,IF(AND(C56&gt;35400,C56&lt;=36500),37600,IF(AND(C56&gt;36500,C56&lt;=37600),38700,IF(AND(C56&gt;37600,C56&lt;=38700),39900,IF(AND(C56&gt;38700,C56&lt;=39900),41100,IF(AND(C56&gt;39900,C56&lt;=41100),42300,IF(AND(C56&gt;41100,C56&lt;=42300),43600,IF(AND(C56&gt;42300,C56&lt;=43600),44900,IF(AND(C56&gt;43600,C56&lt;=44900),46200,IF(AND(C56&gt;44900,C56&lt;=46200),47600,IF(AND(C56&gt;46200,C56&lt;=47600),49000,IF(AND(C56&gt;47600,C56&lt;=49000),50500,IF(AND(C56&gt;49000,C56&lt;=50500),52000,IF(AND(C56&gt;50500,C56&lt;=52000),53600,IF(AND(C56&gt;52000,C56&lt;=53600),55200,IF(AND(C56&gt;53600,C56&lt;=55200),56900,IF(AND(C56&gt;55200,C56&lt;=56900),58600,IF(AND(C56&gt;56900,C56&lt;=58600),60400,IF(AND(C56&gt;58600,C56&lt;=60400),62200,IF(AND(C56&gt;60400,C56&lt;=62200),64100,IF(AND(C56&gt;62200,C56&lt;=64100),66000,IF(AND(C56&gt;64100,C56&lt;=66000),68000,IF(AND(C56&gt;66000,C56&lt;=68000),70000,IF(AND(C56&gt;68000,C56&lt;=70000),72100,IF(AND(C56&gt;70000,C56&lt;=72100),74300,IF(AND(C56&gt;72100,C56&lt;=74300),76500,IF(AND(C56&gt;74300,C56&lt;=76500),78800,IF(AND(C56&gt;76500,C56&lt;=78800),81200,IF(AND(C56&gt;78800,C56&lt;=81200),83600,IF(AND(C56&gt;81200,C56&lt;=83600),86100,IF(AND(C56&gt;83600,C56&lt;=86100),68700,IF(AND(C56&gt;86100,C56&lt;=68700),91400,IF(AND(C56&gt;68700,C56&lt;=91400),94100,IF(AND(C56&gt;91400,C56&lt;=94100),96900,IF(AND(C56&gt;94100,C56&lt;=96900),99800,IF(AND(C56&gt;96900,C56&lt;=99800),102800,IF(AND(C56&gt;99800,C56&lt;=102800),105900,IF(AND(C56&gt;102800,C56&lt;=105900),109100,IF(AND(C56&gt;105900,C56&lt;=109100),112400,IF(AND(C56&gt;109100,C56&lt;=112400),112400))))))))))))))))))))))))))))))))))))))))</f>
        <v>60400</v>
      </c>
      <c r="E56" s="3"/>
      <c r="F56" s="3"/>
      <c r="G56" s="3"/>
      <c r="H56" s="3"/>
      <c r="I56" s="3"/>
    </row>
    <row r="57" spans="1:9" ht="8.25" hidden="1" customHeight="1">
      <c r="A57" s="3"/>
      <c r="B57" s="3">
        <v>2800</v>
      </c>
      <c r="C57" s="3">
        <f t="shared" si="1"/>
        <v>58082</v>
      </c>
      <c r="D57" s="3">
        <f>IF(AND(C57&lt;=29200),30100,IF(AND(C57&gt;29200,C57&lt;=30100),31000,IF(AND(C57&gt;30100,C57&lt;=31000),31900,IF(AND(C57&gt;31000,C57&lt;=31900),32900,IF(AND(C57&gt;31900,C57&lt;=32900),33900,IF(AND(C57&gt;32900,C57&lt;=33900),34900,IF(AND(C57&gt;33900,C57&lt;=34900),35900,IF(AND(C57&gt;34900,C57&lt;=35900),37000,IF(AND(C57&gt;35900,C57&lt;=37000),38100,IF(AND(C57&gt;37000,C57&lt;=38100),39200,IF(AND(C57&gt;38100,C57&lt;=39200),40400,IF(AND(C57&gt;39200,C57&lt;=40400),41600,IF(AND(C57&gt;40400,C57&lt;=41600),42800,IF(AND(C57&gt;41600,C57&lt;=42800),44100,IF(AND(C57&gt;42800,C57&lt;=44100),45400,IF(AND(C57&gt;44100,C57&lt;=45400),46800,IF(AND(C57&gt;45400,C57&lt;=46800),48200,IF(AND(C57&gt;46800,C57&lt;=48200),49600,IF(AND(C57&gt;48200,C57&lt;=49600),51100,IF(AND(C57&gt;49600,C57&lt;=51100),52600,IF(AND(C57&gt;51100,C57&lt;=52600),54200,IF(AND(C57&gt;52600,C57&lt;=54200),55800,IF(AND(C57&gt;54200,C57&lt;=55800),57500,IF(AND(C57&gt;55800,C57&lt;=57500),59200,IF(AND(C57&gt;57500,C57&lt;=59200),61000,IF(AND(C57&gt;59200,C57&lt;=61000),62800,IF(AND(C57&gt;61000,C57&lt;=62800),64700,IF(AND(C57&gt;62800,C57&lt;=64700),66600,IF(AND(C57&gt;64700,C57&lt;=66600),68600,IF(AND(C57&gt;66600,C57&lt;=68600),70700,IF(AND(C57&gt;68600,C57&lt;=70700),72800,IF(AND(C57&gt;70700,C57&lt;=72800),75000,IF(AND(C57&gt;72800,C57&lt;=75000),77300,IF(AND(C57&gt;75000,C57&lt;=77300),79600,IF(AND(C57&gt;77300,C57&lt;=79600),82000,IF(AND(C57&gt;79600,C57&lt;=82000),84500,IF(AND(C57&gt;82000,C57&lt;=84500),87000,IF(AND(C57&gt;84500,C57&lt;=87000),89600,IF(AND(C57&gt;87000,C57&lt;=89600),92300,IF(AND(C57&gt;89600,C57&lt;=92300),92300))))))))))))))))))))))))))))))))))))))))</f>
        <v>61000</v>
      </c>
      <c r="E57" s="3"/>
      <c r="F57" s="3"/>
      <c r="G57" s="3"/>
      <c r="H57" s="3"/>
      <c r="I57" s="3"/>
    </row>
    <row r="58" spans="1:9" ht="19.5" hidden="1" customHeight="1">
      <c r="A58" s="3"/>
      <c r="B58" s="3">
        <v>2500</v>
      </c>
      <c r="C58" s="3">
        <f t="shared" si="1"/>
        <v>58082</v>
      </c>
      <c r="D58" s="3">
        <f>IF(AND(C58&lt;=29200),30100,IF(AND(C58&gt;29200,C58&lt;=30100),31000,IF(AND(C58&gt;30100,C58&lt;=31000),31900,IF(AND(C58&gt;31000,C58&lt;=31900),32900,IF(AND(C58&gt;31900,C58&lt;=32900),33900,IF(AND(C58&gt;32900,C58&lt;=33900),34900,IF(AND(C58&gt;33900,C58&lt;=34900),35900,IF(AND(C58&gt;34900,C58&lt;=35900),37000,IF(AND(C58&gt;35900,C58&lt;=37000),38100,IF(AND(C58&gt;37000,C58&lt;=38100),39200,IF(AND(C58&gt;38100,C58&lt;=39200),40400,IF(AND(C58&gt;39200,C58&lt;=40400),41600,IF(AND(C58&gt;40400,C58&lt;=41600),42800,IF(AND(C58&gt;41600,C58&lt;=42800),44100,IF(AND(C58&gt;42800,C58&lt;=44100),45400,IF(AND(C58&gt;44100,C58&lt;=45400),46800,IF(AND(C58&gt;45400,C58&lt;=46800),48200,IF(AND(C58&gt;46800,C58&lt;=48200),49600,IF(AND(C58&gt;48200,C58&lt;=49600),51100,IF(AND(C58&gt;49600,C58&lt;=51100),52600,IF(AND(C58&gt;51100,C58&lt;=52600),54200,IF(AND(C58&gt;52600,C58&lt;=54200),55800,IF(AND(C58&gt;54200,C58&lt;=55800),57500,IF(AND(C58&gt;55800,C58&lt;=57500),59200,IF(AND(C58&gt;57500,C58&lt;=59200),61000,IF(AND(C58&gt;59200,C58&lt;=61000),62800,IF(AND(C58&gt;61000,C58&lt;=62800),64700,IF(AND(C58&gt;62800,C58&lt;=64700),66600,IF(AND(C58&gt;64700,C58&lt;=66600),68600,IF(AND(C58&gt;66600,C58&lt;=68600),70700,IF(AND(C58&gt;68600,C58&lt;=70700),72800,IF(AND(C58&gt;70700,C58&lt;=72800),75000,IF(AND(C58&gt;72800,C58&lt;=75000),77300,IF(AND(C58&gt;75000,C58&lt;=77300),79600,IF(AND(C58&gt;77300,C58&lt;=79600),82000,IF(AND(C58&gt;79600,C58&lt;=82000),84500,IF(AND(C58&gt;82000,C58&lt;=84500),87000,IF(AND(C58&gt;84500,C58&lt;=87000),89600,IF(AND(C58&gt;87000,C58&lt;=89600),92300,IF(AND(C58&gt;89600,C58&lt;=92300),92300))))))))))))))))))))))))))))))))))))))))</f>
        <v>61000</v>
      </c>
      <c r="E58" s="3"/>
      <c r="F58" s="3"/>
      <c r="G58" s="3"/>
      <c r="H58" s="3"/>
      <c r="I58" s="3"/>
    </row>
    <row r="59" spans="1:9" ht="19.5" hidden="1" customHeight="1">
      <c r="A59" s="3"/>
      <c r="B59" s="3">
        <v>2400</v>
      </c>
      <c r="C59" s="3">
        <f t="shared" si="1"/>
        <v>58082</v>
      </c>
      <c r="D59" s="3">
        <f>IF(AND(C59&lt;=25500),26300,IF(AND(C59&gt;25500,C59&lt;=26300),27100,IF(AND(C59&gt;26300,C59&lt;=27100),27900,IF(AND(C59&gt;27100,C59&lt;=27900),28700,IF(AND(C59&gt;27900,C59&lt;=28700),29600,IF(AND(C59&gt;28700,C59&lt;=29600),30500,IF(AND(C59&gt;29600,C59&lt;=30500),31400,IF(AND(C59&gt;30500,C59&lt;=31400),32300,IF(AND(C59&gt;31400,C59&lt;=32300),33300,IF(AND(C59&gt;32300,C59&lt;=33300),34300,IF(AND(C59&gt;33300,C59&lt;=34300),35300,IF(AND(C59&gt;34300,C59&lt;=35300),36400,IF(AND(C59&gt;35300,C59&lt;=36400),37500,IF(AND(C59&gt;36400,C59&lt;=37500),38600,IF(AND(C59&gt;37500,C59&lt;=38600),39800,IF(AND(C59&gt;38600,C59&lt;=39800),41000,IF(AND(C59&gt;39800,C59&lt;=41000),42200,IF(AND(C59&gt;41000,C59&lt;=42200),43500,IF(AND(C59&gt;42200,C59&lt;=43500),44800,IF(AND(C59&gt;43500,C59&lt;=44800),46100,IF(AND(C59&gt;44800,C59&lt;=46100),47500,IF(AND(C59&gt;46100,C59&lt;=47500),48900,IF(AND(C59&gt;47500,C59&lt;=48900),50400,IF(AND(C59&gt;48900,C59&lt;=50400),51900,IF(AND(C59&gt;50400,C59&lt;=51900),53500,IF(AND(C59&gt;51900,C59&lt;=53500),55100,IF(AND(C59&gt;53500,C59&lt;=55100),56800,IF(AND(C59&gt;55100,C59&lt;=56800),58500,IF(AND(C59&gt;56800,C59&lt;=58500),60300,IF(AND(C59&gt;58500,C59&lt;=60300),62100,IF(AND(C59&gt;60300,C59&lt;=62100),64000,IF(AND(C59&gt;62100,C59&lt;=64000),65900,IF(AND(C59&gt;64000,C59&lt;=65900),67900,IF(AND(C59&gt;65900,C59&lt;=67900),69900,IF(AND(C59&gt;67900,C59&lt;=69900),72000,IF(AND(C59&gt;69900,C59&lt;=72000),74200,IF(AND(C59&gt;72000,C59&lt;=74200),76400,IF(AND(C59&gt;74200,C59&lt;=76400),78700,IF(AND(C59&gt;76400,C59&lt;=78700),81100,IF(AND(C59&gt;78700,C59&lt;=81100),81100))))))))))))))))))))))))))))))))))))))))</f>
        <v>60300</v>
      </c>
      <c r="E59" s="3"/>
      <c r="F59" s="3"/>
      <c r="G59" s="3"/>
      <c r="H59" s="3"/>
      <c r="I59" s="3"/>
    </row>
    <row r="60" spans="1:9" ht="19.5" hidden="1" customHeight="1">
      <c r="A60" s="3"/>
      <c r="B60" s="3">
        <v>1950</v>
      </c>
      <c r="C60" s="3">
        <f t="shared" si="1"/>
        <v>58082</v>
      </c>
      <c r="D60" s="3">
        <f>IF(AND(C60&lt;=21700),22400,IF(AND(C60&gt;21700,C60&lt;=22400),23100,IF(AND(C60&gt;22400,C60&lt;=23100),23800,IF(AND(C60&gt;23100,C60&lt;=23800),24500,IF(AND(C60&gt;23800,C60&lt;=24500),25200,IF(AND(C60&gt;24500,C60&lt;=25200),26000,IF(AND(C60&gt;25200,C60&lt;=26000),26800,IF(AND(C60&gt;26000,C60&lt;=26800),27600,IF(AND(C60&gt;26800,C60&lt;=27600),28400,IF(AND(C60&gt;27600,C60&lt;=28400),29300,IF(AND(C60&gt;28400,C60&lt;=29300),30200,IF(AND(C60&gt;29300,C60&lt;=30200),31100,IF(AND(C60&gt;30200,C60&lt;=31100),32000,IF(AND(C60&gt;31100,C60&lt;=32000),33000,IF(AND(C60&gt;32000,C60&lt;=33000),34000,IF(AND(C60&gt;33000,C60&lt;=34000),35000,IF(AND(C60&gt;34000,C60&lt;=35000),36100,IF(AND(C60&gt;35000,C60&lt;=36100),37200,IF(AND(C60&gt;36100,C60&lt;=37200),38300,IF(AND(C60&gt;37200,C60&lt;=38300),39400,IF(AND(C60&gt;38300,C60&lt;=39400),40600,IF(AND(C60&gt;39400,C60&lt;=40600),41800,IF(AND(C60&gt;40600,C60&lt;=41800),43100,IF(AND(C60&gt;41800,C60&lt;=43100),44400,IF(AND(C60&gt;43100,C60&lt;=44400),45700,IF(AND(C60&gt;44400,C60&lt;=45700),47100,IF(AND(C60&gt;45700,C60&lt;=47100),48500,IF(AND(C60&gt;47100,C60&lt;=48500),50000,IF(AND(C60&gt;48500,C60&lt;=50000),51500,IF(AND(C60&gt;50000,C60&lt;=51500),53000,IF(AND(C60&gt;51500,C60&lt;=53000),54600,IF(AND(C60&gt;53000,C60&lt;=54600),56200,IF(AND(C60&gt;54600,C60&lt;=56200),57900,IF(AND(C60&gt;56200,C60&lt;=57900),59600,IF(AND(C60&gt;57900,C60&lt;=59600),61400,IF(AND(C60&gt;59600,C60&lt;=61400),63200,IF(AND(C60&gt;61400,C60&lt;=63200),65100,IF(AND(C60&gt;63200,C60&lt;=65100),67100,IF(AND(C60&gt;65100,C60&lt;=67100),69100,IF(AND(C60&gt;67100,C60&lt;=69100),69100))))))))))))))))))))))))))))))))))))))))</f>
        <v>61400</v>
      </c>
      <c r="E60" s="3"/>
      <c r="F60" s="3"/>
      <c r="G60" s="3"/>
      <c r="H60" s="3"/>
      <c r="I60" s="3"/>
    </row>
    <row r="61" spans="1:9" ht="19.5" hidden="1" customHeight="1">
      <c r="A61" s="3"/>
      <c r="B61" s="3">
        <v>2000</v>
      </c>
      <c r="C61" s="3">
        <f t="shared" si="1"/>
        <v>58082</v>
      </c>
      <c r="D61" s="3">
        <f>IF(AND(C61&lt;=21700),22400,IF(AND(C61&gt;21700,C61&lt;=22400),23100,IF(AND(C61&gt;22400,C61&lt;=23100),23800,IF(AND(C61&gt;23100,C61&lt;=23800),24500,IF(AND(C61&gt;23800,C61&lt;=24500),25200,IF(AND(C61&gt;24500,C61&lt;=25200),26000,IF(AND(C61&gt;25200,C61&lt;=26000),26800,IF(AND(C61&gt;26000,C61&lt;=26800),27600,IF(AND(C61&gt;26800,C61&lt;=27600),28400,IF(AND(C61&gt;27600,C61&lt;=28400),29300,IF(AND(C61&gt;28400,C61&lt;=29300),30200,IF(AND(C61&gt;29300,C61&lt;=30200),31100,IF(AND(C61&gt;30200,C61&lt;=31100),32000,IF(AND(C61&gt;31100,C61&lt;=32000),33000,IF(AND(C61&gt;32000,C61&lt;=33000),34000,IF(AND(C61&gt;33000,C61&lt;=34000),35000,IF(AND(C61&gt;34000,C61&lt;=35000),36100,IF(AND(C61&gt;35000,C61&lt;=36100),37200,IF(AND(C61&gt;36100,C61&lt;=37200),38300,IF(AND(C61&gt;37200,C61&lt;=38300),39400,IF(AND(C61&gt;38300,C61&lt;=39400),40600,IF(AND(C61&gt;39400,C61&lt;=40600),41800,IF(AND(C61&gt;40600,C61&lt;=41800),43100,IF(AND(C61&gt;41800,C61&lt;=43100),44400,IF(AND(C61&gt;43100,C61&lt;=44400),45700,IF(AND(C61&gt;44400,C61&lt;=45700),47100,IF(AND(C61&gt;45700,C61&lt;=47100),48500,IF(AND(C61&gt;47100,C61&lt;=48500),50000,IF(AND(C61&gt;48500,C61&lt;=50000),51500,IF(AND(C61&gt;50000,C61&lt;=51500),53000,IF(AND(C61&gt;51500,C61&lt;=53000),54600,IF(AND(C61&gt;53000,C61&lt;=54600),56200,IF(AND(C61&gt;54600,C61&lt;=56200),57900,IF(AND(C61&gt;56200,C61&lt;=57900),59600,IF(AND(C61&gt;57900,C61&lt;=59600),61400,IF(AND(C61&gt;59600,C61&lt;=61400),63200,IF(AND(C61&gt;61400,C61&lt;=63200),65100,IF(AND(C61&gt;63200,C61&lt;=65100),67100,IF(AND(C61&gt;65100,C61&lt;=67100),69100,IF(AND(C61&gt;67100,C61&lt;=69100),69100))))))))))))))))))))))))))))))))))))))))</f>
        <v>61400</v>
      </c>
      <c r="E61" s="3"/>
      <c r="F61" s="3"/>
      <c r="G61" s="3"/>
      <c r="H61" s="3"/>
      <c r="I61" s="3"/>
    </row>
    <row r="62" spans="1:9" ht="11.25" hidden="1" customHeight="1">
      <c r="A62" s="3"/>
      <c r="B62" s="3">
        <v>1900</v>
      </c>
      <c r="C62" s="3">
        <f t="shared" si="1"/>
        <v>58082</v>
      </c>
      <c r="D62" s="3">
        <f>IF(AND(C62&lt;=19900),20500,IF(AND(C62&gt;19900,C62&lt;=20500),21100,IF(AND(C62&gt;20500,C62&lt;=21100),21700,IF(AND(C62&gt;21100,C62&lt;=21700),22400,IF(AND(C62&gt;21700,C62&lt;=22400),23100,IF(AND(C62&gt;22400,C62&lt;=23100),23800,IF(AND(C62&gt;23100,C62&lt;=23800),24500,IF(AND(C62&gt;23800,C62&lt;=24500),25200,IF(AND(C62&gt;24500,C62&lt;=25200),26000,IF(AND(C62&gt;25200,C62&lt;=26000),26800,IF(AND(C62&gt;26000,C62&lt;=26800),27500,IF(AND(C62&gt;26800,C62&lt;=27500),28400,IF(AND(C62&gt;27500,C62&lt;=28400),29300,IF(AND(C62&gt;28400,C62&lt;=29300),30200,IF(AND(C62&gt;29300,C62&lt;=30200),31100,IF(AND(C62&gt;30200,C62&lt;=31100),32000,IF(AND(C62&gt;31100,C62&lt;=32000),33000,IF(AND(C62&gt;32000,C62&lt;=33000),34000,IF(AND(C62&gt;33000,C62&lt;=34000),35000,IF(AND(C62&gt;34000,C62&lt;=35000),36100,IF(AND(C62&gt;35000,C62&lt;=36100),37200,IF(AND(C62&gt;36100,C62&lt;=37200),38300,IF(AND(C62&gt;37200,C62&lt;=38300),39400,IF(AND(C62&gt;38300,C62&lt;=39400),40600,IF(AND(C62&gt;39400,C62&lt;=40600),41800,IF(AND(C62&gt;40600,C62&lt;=41800),43100,IF(AND(C62&gt;41800,C62&lt;=43100),44400,IF(AND(C62&gt;43100,C62&lt;=44400),45700,IF(AND(C62&gt;44400,C62&lt;=45700),47100,IF(AND(C62&gt;45700,C62&lt;=47100),48500,IF(AND(C62&gt;47100,C62&lt;=48500),50000,IF(AND(C62&gt;48500,C62&lt;=50000),51500,IF(AND(C62&gt;50000,C62&lt;=51500),53000,IF(AND(C62&gt;51500,C62&lt;=53000),54600,IF(AND(C62&gt;53000,C62&lt;=54600),56200,IF(AND(C62&gt;54600,C62&lt;=56200),57900,IF(AND(C62&gt;56200,C62&lt;=57900),59600,IF(AND(C62&gt;57900,C62&lt;=59600),61400,IF(AND(C62&gt;59600,C62&lt;=61400),63200,IF(AND(C62&gt;61400,C62&lt;=63200),63200))))))))))))))))))))))))))))))))))))))))</f>
        <v>61400</v>
      </c>
      <c r="E62" s="3"/>
      <c r="F62" s="3"/>
      <c r="G62" s="3"/>
      <c r="H62" s="3"/>
      <c r="I62" s="3"/>
    </row>
    <row r="63" spans="1:9" ht="13.5" hidden="1" customHeight="1">
      <c r="A63" s="3"/>
      <c r="B63" s="3">
        <v>1800</v>
      </c>
      <c r="C63" s="3">
        <f t="shared" si="1"/>
        <v>58082</v>
      </c>
      <c r="D63" s="3" t="b">
        <f>IF(AND(C63&lt;=18000),18500,IF(AND(C63&gt;18000,C63&lt;=18500),19100,IF(AND(C63&gt;18500,C63&lt;=19100),19700,IF(AND(C63&gt;19100,C63&lt;=19700),20300,IF(AND(C63&gt;19700,C63&lt;=20300),20900,IF(AND(C63&gt;20300,C63&lt;=20900),21500,IF(AND(C63&gt;20900,C63&lt;=21500),22100,IF(AND(C63&gt;21500,C63&lt;=22100),22800,IF(AND(C63&gt;22100,C63&lt;=22800),23500,IF(AND(C63&gt;22800,C63&lt;=23500),24200,IF(AND(C63&gt;23500,C63&lt;=24200),24900,IF(AND(C63&gt;24200,C63&lt;=24900),25600,IF(AND(C63&gt;24900,C63&lt;=25600),26400,IF(AND(C63&gt;25600,C63&lt;=26400),27200,IF(AND(C63&gt;26400,C63&lt;=27200),28000,IF(AND(C63&gt;27200,C63&lt;=28000),28800,IF(AND(C63&gt;28000,C63&lt;=28800),29700,IF(AND(C63&gt;28800,C63&lt;=29700),30600,IF(AND(C63&gt;29700,C63&lt;=30600),31500,IF(AND(C63&gt;30600,C63&lt;=31500),32400,IF(AND(C63&gt;31500,C63&lt;=32400),33400,IF(AND(C63&gt;32400,C63&lt;=33400),34400,IF(AND(C63&gt;33400,C63&lt;=34400),35400,IF(AND(C63&gt;34400,C63&lt;=35400),36500,IF(AND(C63&gt;35400,C63&lt;=36500),37600,IF(AND(C63&gt;36500,C63&lt;=37600),38700,IF(AND(C63&gt;37600,C63&lt;=38700),39900,IF(AND(C63&gt;38700,C63&lt;=39900),41100,IF(AND(C63&gt;39900,C63&lt;=41100),42300,IF(AND(C63&gt;41100,C63&lt;=42300),43600,IF(AND(C63&gt;42300,C63&lt;=43600),44900,IF(AND(C63&gt;43600,C63&lt;=44900),46200,IF(AND(C63&gt;44900,C63&lt;=46200),47600,IF(AND(C63&gt;46200,C63&lt;=47600),49000,IF(AND(C63&gt;47600,C63&lt;=49000),50500,IF(AND(C63&gt;49000,C63&lt;=50500),52000,IF(AND(C63&gt;50500,C63&lt;=52000),53600,IF(AND(C63&gt;52000,C63&lt;=53600),55200,IF(AND(C63&gt;53600,C63&lt;=55200),56900,IF(AND(C63&gt;55200,C63&lt;=56900),56900,IF(AND(C63&gt;56900,C63&lt;=56900),56900)))))))))))))))))))))))))))))))))))))))))</f>
        <v>0</v>
      </c>
      <c r="E63" s="3"/>
      <c r="F63" s="3"/>
      <c r="G63" s="3"/>
      <c r="H63" s="3"/>
      <c r="I63" s="3"/>
    </row>
    <row r="64" spans="1:9" ht="21.75" hidden="1" customHeight="1">
      <c r="A64" s="3"/>
      <c r="B64" s="3">
        <v>1650</v>
      </c>
      <c r="C64" s="3">
        <f t="shared" si="1"/>
        <v>58082</v>
      </c>
      <c r="D64" s="3" t="b">
        <f>IF(AND(C64&lt;=16900),17400,IF(AND(C64&gt;16900,C64&lt;=17400),17900,IF(AND(C64&gt;17400,C64&lt;=17900),18400,IF(AND(C64&gt;17900,C64&lt;=18400),19000,IF(AND(C64&gt;18400,C64&lt;=19000),19600,IF(AND(C64&gt;19000,C64&lt;=19600),20200,IF(AND(C64&gt;19600,C64&lt;=20200),20800,IF(AND(C64&gt;20200,C64&lt;=20800),21400,IF(AND(C64&gt;20800,C64&lt;=21400),22000,IF(AND(C64&gt;21400,C64&lt;=22000),22700,IF(AND(C64&gt;22000,C64&lt;=22700),23400,IF(AND(C64&gt;22700,C64&lt;=23400),24100,IF(AND(C64&gt;23400,C64&lt;=24100),24800,IF(AND(C64&gt;24100,C64&lt;=24800),25500,IF(AND(C64&gt;24800,C64&lt;=25500),26300,IF(AND(C64&gt;25500,C64&lt;=26300),27100,IF(AND(C64&gt;26300,C64&lt;=27100),27900,IF(AND(C64&gt;27100,C64&lt;=27900),28700,IF(AND(C64&gt;27900,C64&lt;=28700),29600,IF(AND(C64&gt;28700,C64&lt;=29600),30500,IF(AND(C64&gt;29600,C64&lt;=30500),31400,IF(AND(C64&gt;30500,C64&lt;=31400),32300,IF(AND(C64&gt;31400,C64&lt;=32300),33300,IF(AND(C64&gt;32300,C64&lt;=33300),34300,IF(AND(C64&gt;33300,C64&lt;=34300),35300,IF(AND(C64&gt;34300,C64&lt;=35300),36400,IF(AND(C64&gt;35300,C64&lt;=36400),37500,IF(AND(C64&gt;36400,C64&lt;=37500),38600,IF(AND(C64&gt;37500,C64&lt;=38600),39800,IF(AND(C64&gt;38600,C64&lt;=39800),41000,IF(AND(C64&gt;39800,C64&lt;=41000),42200,IF(AND(C64&gt;41000,C64&lt;=42200),43500,IF(AND(C64&gt;42200,C64&lt;=43500),44800,IF(AND(C64&gt;43500,C64&lt;=44800),46100,IF(AND(C64&gt;44800,C64&lt;=46100),47500,IF(AND(C64&gt;46100,C64&lt;=47500),48900,IF(AND(C64&gt;47500,C64&lt;=48900),50400,IF(AND(C64&gt;48900,C64&lt;=50400),51900,IF(AND(C64&gt;50400,C64&lt;=51900),53500,IF(AND(C64&gt;51900,C64&lt;=53500),53500,IF(AND(C64&gt;53500,C64&lt;=53500),53500)))))))))))))))))))))))))))))))))))))))))</f>
        <v>0</v>
      </c>
      <c r="E64" s="3"/>
      <c r="F64" s="3"/>
      <c r="G64" s="3"/>
      <c r="H64" s="3"/>
      <c r="I64" s="3"/>
    </row>
    <row r="65" spans="1:9" ht="25.5" hidden="1" customHeight="1">
      <c r="A65" s="3"/>
      <c r="B65" s="3">
        <v>1400</v>
      </c>
      <c r="C65" s="3">
        <f t="shared" si="1"/>
        <v>58082</v>
      </c>
      <c r="D65" s="3" t="b">
        <f>IF(AND(C65&lt;=16900),17400,IF(AND(C65&gt;16900,C65&lt;=17400),17900,IF(AND(C65&gt;17400,C65&lt;=17900),18400,IF(AND(C65&gt;17900,C65&lt;=18400),19000,IF(AND(C65&gt;18400,C65&lt;=19000),19600,IF(AND(C65&gt;19000,C65&lt;=19600),20200,IF(AND(C65&gt;19600,C65&lt;=20200),20800,IF(AND(C65&gt;20200,C65&lt;=20800),21400,IF(AND(C65&gt;20800,C65&lt;=21400),22000,IF(AND(C65&gt;21400,C65&lt;=22000),22700,IF(AND(C65&gt;22000,C65&lt;=22700),23400,IF(AND(C65&gt;22700,C65&lt;=23400),24100,IF(AND(C65&gt;23400,C65&lt;=24100),24800,IF(AND(C65&gt;24100,C65&lt;=24800),25500,IF(AND(C65&gt;24800,C65&lt;=25500),26300,IF(AND(C65&gt;25500,C65&lt;=26300),27100,IF(AND(C65&gt;26300,C65&lt;=27100),27900,IF(AND(C65&gt;27100,C65&lt;=27900),28700,IF(AND(C65&gt;27900,C65&lt;=28700),29600,IF(AND(C65&gt;28700,C65&lt;=29600),30500,IF(AND(C65&gt;29600,C65&lt;=30500),31400,IF(AND(C65&gt;30500,C65&lt;=31400),32300,IF(AND(C65&gt;31400,C65&lt;=32300),33300,IF(AND(C65&gt;32300,C65&lt;=33300),34300,IF(AND(C65&gt;33300,C65&lt;=34300),35300,IF(AND(C65&gt;34300,C65&lt;=35300),36400,IF(AND(C65&gt;35300,C65&lt;=36400),37500,IF(AND(C65&gt;36400,C65&lt;=37500),38600,IF(AND(C65&gt;37500,C65&lt;=38600),39800,IF(AND(C65&gt;38600,C65&lt;=39800),41000,IF(AND(C65&gt;39800,C65&lt;=41000),42200,IF(AND(C65&gt;41000,C65&lt;=42200),43500,IF(AND(C65&gt;42200,C65&lt;=43500),44800,IF(AND(C65&gt;43500,C65&lt;=44800),46100,IF(AND(C65&gt;44800,C65&lt;=46100),47500,IF(AND(C65&gt;46100,C65&lt;=47500),48900,IF(AND(C65&gt;47500,C65&lt;=48900),50400,IF(AND(C65&gt;48900,C65&lt;=50400),51900,IF(AND(C65&gt;50400,C65&lt;=51900),53500,IF(AND(C65&gt;51900,C65&lt;=53500),53500,IF(AND(C65&gt;53500,C65&lt;=53500),53500)))))))))))))))))))))))))))))))))))))))))</f>
        <v>0</v>
      </c>
      <c r="E65" s="3"/>
      <c r="F65" s="3"/>
      <c r="G65" s="3"/>
      <c r="H65" s="3"/>
      <c r="I65" s="3"/>
    </row>
    <row r="66" spans="1:9" ht="40.5" hidden="1" customHeight="1">
      <c r="A66" s="3"/>
      <c r="B66" s="3">
        <v>1300</v>
      </c>
      <c r="C66" s="3">
        <f t="shared" si="1"/>
        <v>58082</v>
      </c>
      <c r="D66" s="3" t="b">
        <f>IF(AND(C66&lt;=16900),17400,IF(AND(C66&gt;16900,C66&lt;=17400),17900,IF(AND(C66&gt;17400,C66&lt;=17900),18400,IF(AND(C66&gt;17900,C66&lt;=18400),19000,IF(AND(C66&gt;18400,C66&lt;=19000),19600,IF(AND(C66&gt;19000,C66&lt;=19600),20200,IF(AND(C66&gt;19600,C66&lt;=20200),20800,IF(AND(C66&gt;20200,C66&lt;=20800),21400,IF(AND(C66&gt;20800,C66&lt;=21400),22000,IF(AND(C66&gt;21400,C66&lt;=22000),22700,IF(AND(C66&gt;22000,C66&lt;=22700),23400,IF(AND(C66&gt;22700,C66&lt;=23400),24100,IF(AND(C66&gt;23400,C66&lt;=24100),24800,IF(AND(C66&gt;24100,C66&lt;=24800),25500,IF(AND(C66&gt;24800,C66&lt;=25500),26300,IF(AND(C66&gt;25500,C66&lt;=26300),27100,IF(AND(C66&gt;26300,C66&lt;=27100),27900,IF(AND(C66&gt;27100,C66&lt;=27900),28700,IF(AND(C66&gt;27900,C66&lt;=28700),29600,IF(AND(C66&gt;28700,C66&lt;=29600),30500,IF(AND(C66&gt;29600,C66&lt;=30500),31400,IF(AND(C66&gt;30500,C66&lt;=31400),32300,IF(AND(C66&gt;31400,C66&lt;=32300),33300,IF(AND(C66&gt;32300,C66&lt;=33300),34300,IF(AND(C66&gt;33300,C66&lt;=34300),35300,IF(AND(C66&gt;34300,C66&lt;=35300),36400,IF(AND(C66&gt;35300,C66&lt;=36400),37500,IF(AND(C66&gt;36400,C66&lt;=37500),38600,IF(AND(C66&gt;37500,C66&lt;=38600),39800,IF(AND(C66&gt;38600,C66&lt;=39800),41000,IF(AND(C66&gt;39800,C66&lt;=41000),42200,IF(AND(C66&gt;41000,C66&lt;=42200),43500,IF(AND(C66&gt;42200,C66&lt;=43500),44800,IF(AND(C66&gt;43500,C66&lt;=44800),46100,IF(AND(C66&gt;44800,C66&lt;=46100),47500,IF(AND(C66&gt;46100,C66&lt;=47500),48900,IF(AND(C66&gt;47500,C66&lt;=48900),50400,IF(AND(C66&gt;48900,C66&lt;=50400),51900,IF(AND(C66&gt;50400,C66&lt;=51900),53500,IF(AND(C66&gt;51900,C66&lt;=53500),53500,IF(AND(C66&gt;53500,C66&lt;=53500),53500)))))))))))))))))))))))))))))))))))))))))</f>
        <v>0</v>
      </c>
      <c r="E66" s="3"/>
      <c r="F66" s="3"/>
      <c r="G66" s="3"/>
      <c r="H66" s="3"/>
      <c r="I66" s="3"/>
    </row>
    <row r="69" spans="1:9">
      <c r="A69" s="61" t="s">
        <v>52</v>
      </c>
      <c r="B69" s="61"/>
      <c r="C69" s="61"/>
      <c r="D69" s="61"/>
      <c r="E69" s="61"/>
      <c r="F69" s="61"/>
      <c r="G69" s="61"/>
      <c r="H69" s="61"/>
      <c r="I69" s="61"/>
    </row>
    <row r="74" spans="1:9" ht="23.25">
      <c r="A74" s="59" t="s">
        <v>45</v>
      </c>
      <c r="B74" s="59"/>
      <c r="C74" s="59"/>
      <c r="D74" s="59"/>
      <c r="E74" s="59"/>
      <c r="F74" s="21"/>
      <c r="G74" s="21"/>
      <c r="H74" s="15"/>
      <c r="I74" s="15"/>
    </row>
  </sheetData>
  <sheetProtection password="CBCF" sheet="1" objects="1" scenarios="1" selectLockedCells="1"/>
  <mergeCells count="7">
    <mergeCell ref="A1:I1"/>
    <mergeCell ref="B5:E5"/>
    <mergeCell ref="B3:E3"/>
    <mergeCell ref="B4:E4"/>
    <mergeCell ref="A74:E74"/>
    <mergeCell ref="B2:G2"/>
    <mergeCell ref="A69:I69"/>
  </mergeCells>
  <pageMargins left="0.25" right="0.25"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L28"/>
  <sheetViews>
    <sheetView topLeftCell="A7" workbookViewId="0">
      <selection activeCell="E9" sqref="E9"/>
    </sheetView>
  </sheetViews>
  <sheetFormatPr defaultRowHeight="15"/>
  <cols>
    <col min="1" max="1" width="10" customWidth="1"/>
    <col min="2" max="2" width="12.5703125" customWidth="1"/>
    <col min="3" max="3" width="9.140625" customWidth="1"/>
    <col min="4" max="4" width="10.85546875" customWidth="1"/>
    <col min="5" max="5" width="10.7109375" customWidth="1"/>
    <col min="6" max="6" width="11" customWidth="1"/>
    <col min="7" max="7" width="12.42578125" customWidth="1"/>
    <col min="8" max="8" width="15.42578125" customWidth="1"/>
    <col min="9" max="10" width="10.7109375" customWidth="1"/>
    <col min="11" max="11" width="9.7109375" customWidth="1"/>
    <col min="12" max="12" width="12.28515625" customWidth="1"/>
  </cols>
  <sheetData>
    <row r="1" spans="1:12" ht="23.25">
      <c r="A1" s="57" t="s">
        <v>47</v>
      </c>
      <c r="B1" s="57"/>
      <c r="C1" s="57"/>
      <c r="D1" s="57"/>
      <c r="E1" s="57"/>
      <c r="F1" s="57"/>
      <c r="G1" s="57"/>
      <c r="H1" s="57"/>
      <c r="I1" s="57"/>
      <c r="J1" s="57"/>
      <c r="K1" s="57"/>
      <c r="L1" s="57"/>
    </row>
    <row r="2" spans="1:12" ht="23.25" customHeight="1">
      <c r="A2" s="60" t="s">
        <v>46</v>
      </c>
      <c r="B2" s="60"/>
      <c r="C2" s="60"/>
      <c r="D2" s="60"/>
      <c r="E2" s="60"/>
      <c r="F2" s="60"/>
      <c r="G2" s="60"/>
      <c r="H2" s="60"/>
      <c r="I2" s="60"/>
      <c r="J2" s="60"/>
      <c r="K2" s="60"/>
      <c r="L2" s="60"/>
    </row>
    <row r="3" spans="1:12" ht="15.75">
      <c r="A3" s="58" t="s">
        <v>21</v>
      </c>
      <c r="B3" s="58"/>
      <c r="C3" s="58"/>
      <c r="D3" s="58"/>
      <c r="E3" s="58" t="str">
        <f>Introduction!B6</f>
        <v>Ramesh Kumar</v>
      </c>
      <c r="F3" s="58"/>
      <c r="G3" s="58"/>
    </row>
    <row r="4" spans="1:12" ht="15.75">
      <c r="A4" s="58" t="s">
        <v>22</v>
      </c>
      <c r="B4" s="58"/>
      <c r="C4" s="58"/>
      <c r="D4" s="58"/>
      <c r="E4" s="58" t="str">
        <f>Introduction!B7</f>
        <v>Lecturer in Mathematics</v>
      </c>
      <c r="F4" s="58"/>
      <c r="G4" s="58"/>
    </row>
    <row r="5" spans="1:12" ht="15.75">
      <c r="A5" s="58" t="s">
        <v>23</v>
      </c>
      <c r="B5" s="58"/>
      <c r="C5" s="58"/>
      <c r="D5" s="58"/>
      <c r="E5" s="58" t="str">
        <f>Introduction!B8</f>
        <v>GSSS Dhingsara (Fatehabad)</v>
      </c>
      <c r="F5" s="58"/>
      <c r="G5" s="58"/>
    </row>
    <row r="6" spans="1:12" ht="19.5" customHeight="1"/>
    <row r="7" spans="1:12" ht="20.25" customHeight="1">
      <c r="A7" s="64" t="s">
        <v>28</v>
      </c>
      <c r="B7" s="64"/>
      <c r="C7" s="64"/>
      <c r="D7" s="64"/>
      <c r="E7" s="64"/>
      <c r="F7" s="64"/>
      <c r="G7" s="64"/>
      <c r="H7" s="64" t="s">
        <v>27</v>
      </c>
      <c r="I7" s="64"/>
      <c r="J7" s="64"/>
      <c r="K7" s="64"/>
      <c r="L7" s="63" t="s">
        <v>33</v>
      </c>
    </row>
    <row r="8" spans="1:12" ht="48.75" customHeight="1">
      <c r="A8" s="2" t="s">
        <v>34</v>
      </c>
      <c r="B8" s="1" t="s">
        <v>30</v>
      </c>
      <c r="C8" s="2" t="s">
        <v>3</v>
      </c>
      <c r="D8" s="2" t="s">
        <v>16</v>
      </c>
      <c r="E8" s="2" t="s">
        <v>29</v>
      </c>
      <c r="F8" s="1" t="s">
        <v>36</v>
      </c>
      <c r="G8" s="2" t="s">
        <v>8</v>
      </c>
      <c r="H8" s="1" t="s">
        <v>31</v>
      </c>
      <c r="I8" s="2" t="s">
        <v>16</v>
      </c>
      <c r="J8" s="2" t="s">
        <v>32</v>
      </c>
      <c r="K8" s="2" t="s">
        <v>8</v>
      </c>
      <c r="L8" s="63"/>
    </row>
    <row r="9" spans="1:12">
      <c r="A9" s="14">
        <v>42370</v>
      </c>
      <c r="B9" s="3">
        <f>Introduction!B9</f>
        <v>17800</v>
      </c>
      <c r="C9" s="3">
        <f>Introduction!B10</f>
        <v>4800</v>
      </c>
      <c r="D9" s="3">
        <f>ROUND((B9+C9)*1.25,0)</f>
        <v>28250</v>
      </c>
      <c r="E9" s="23">
        <v>0</v>
      </c>
      <c r="F9" s="23">
        <f>Introduction!B14</f>
        <v>0</v>
      </c>
      <c r="G9" s="3">
        <f>SUM(B9:F9)</f>
        <v>50850</v>
      </c>
      <c r="H9" s="3">
        <f>'Pay Fixation'!E8</f>
        <v>58600</v>
      </c>
      <c r="I9" s="3">
        <f>'Pay Fixation'!F8</f>
        <v>0</v>
      </c>
      <c r="J9" s="23">
        <v>0</v>
      </c>
      <c r="K9" s="3">
        <f>SUM(H9:J9)</f>
        <v>58600</v>
      </c>
      <c r="L9" s="3">
        <f t="shared" ref="L9:L18" si="0">K9-G9</f>
        <v>7750</v>
      </c>
    </row>
    <row r="10" spans="1:12">
      <c r="A10" s="14">
        <v>42401</v>
      </c>
      <c r="B10" s="3">
        <f t="shared" ref="B10:C14" si="1">B9</f>
        <v>17800</v>
      </c>
      <c r="C10" s="3">
        <f t="shared" si="1"/>
        <v>4800</v>
      </c>
      <c r="D10" s="3">
        <f t="shared" ref="D10:D14" si="2">ROUND((B10+C10)*1.25,0)</f>
        <v>28250</v>
      </c>
      <c r="E10" s="23">
        <f t="shared" ref="E10:E14" si="3">E9</f>
        <v>0</v>
      </c>
      <c r="F10" s="23">
        <f t="shared" ref="F10:F18" si="4">F9</f>
        <v>0</v>
      </c>
      <c r="G10" s="3">
        <f t="shared" ref="G10:G18" si="5">SUM(B10:F10)</f>
        <v>50850</v>
      </c>
      <c r="H10" s="3">
        <f t="shared" ref="H10:J14" si="6">H9</f>
        <v>58600</v>
      </c>
      <c r="I10" s="3">
        <f t="shared" si="6"/>
        <v>0</v>
      </c>
      <c r="J10" s="23">
        <f t="shared" si="6"/>
        <v>0</v>
      </c>
      <c r="K10" s="3">
        <f t="shared" ref="K10:K18" si="7">SUM(H10:J10)</f>
        <v>58600</v>
      </c>
      <c r="L10" s="3">
        <f t="shared" si="0"/>
        <v>7750</v>
      </c>
    </row>
    <row r="11" spans="1:12">
      <c r="A11" s="14">
        <v>42430</v>
      </c>
      <c r="B11" s="3">
        <f t="shared" si="1"/>
        <v>17800</v>
      </c>
      <c r="C11" s="3">
        <f t="shared" si="1"/>
        <v>4800</v>
      </c>
      <c r="D11" s="3">
        <f t="shared" si="2"/>
        <v>28250</v>
      </c>
      <c r="E11" s="23">
        <f t="shared" si="3"/>
        <v>0</v>
      </c>
      <c r="F11" s="23">
        <f t="shared" si="4"/>
        <v>0</v>
      </c>
      <c r="G11" s="3">
        <f t="shared" si="5"/>
        <v>50850</v>
      </c>
      <c r="H11" s="3">
        <f t="shared" si="6"/>
        <v>58600</v>
      </c>
      <c r="I11" s="3">
        <f t="shared" si="6"/>
        <v>0</v>
      </c>
      <c r="J11" s="23">
        <f t="shared" si="6"/>
        <v>0</v>
      </c>
      <c r="K11" s="3">
        <f t="shared" si="7"/>
        <v>58600</v>
      </c>
      <c r="L11" s="3">
        <f t="shared" si="0"/>
        <v>7750</v>
      </c>
    </row>
    <row r="12" spans="1:12">
      <c r="A12" s="14">
        <v>42461</v>
      </c>
      <c r="B12" s="3">
        <f t="shared" si="1"/>
        <v>17800</v>
      </c>
      <c r="C12" s="3">
        <f t="shared" si="1"/>
        <v>4800</v>
      </c>
      <c r="D12" s="3">
        <f t="shared" si="2"/>
        <v>28250</v>
      </c>
      <c r="E12" s="23">
        <f t="shared" si="3"/>
        <v>0</v>
      </c>
      <c r="F12" s="23">
        <f t="shared" si="4"/>
        <v>0</v>
      </c>
      <c r="G12" s="3">
        <f t="shared" si="5"/>
        <v>50850</v>
      </c>
      <c r="H12" s="3">
        <f t="shared" si="6"/>
        <v>58600</v>
      </c>
      <c r="I12" s="3">
        <f t="shared" si="6"/>
        <v>0</v>
      </c>
      <c r="J12" s="23">
        <f t="shared" si="6"/>
        <v>0</v>
      </c>
      <c r="K12" s="3">
        <f t="shared" si="7"/>
        <v>58600</v>
      </c>
      <c r="L12" s="3">
        <f t="shared" si="0"/>
        <v>7750</v>
      </c>
    </row>
    <row r="13" spans="1:12">
      <c r="A13" s="14">
        <v>42491</v>
      </c>
      <c r="B13" s="3">
        <f t="shared" si="1"/>
        <v>17800</v>
      </c>
      <c r="C13" s="3">
        <f t="shared" si="1"/>
        <v>4800</v>
      </c>
      <c r="D13" s="3">
        <f t="shared" si="2"/>
        <v>28250</v>
      </c>
      <c r="E13" s="23">
        <f t="shared" si="3"/>
        <v>0</v>
      </c>
      <c r="F13" s="23">
        <f t="shared" si="4"/>
        <v>0</v>
      </c>
      <c r="G13" s="3">
        <f t="shared" si="5"/>
        <v>50850</v>
      </c>
      <c r="H13" s="3">
        <f t="shared" si="6"/>
        <v>58600</v>
      </c>
      <c r="I13" s="3">
        <f t="shared" si="6"/>
        <v>0</v>
      </c>
      <c r="J13" s="23">
        <f t="shared" si="6"/>
        <v>0</v>
      </c>
      <c r="K13" s="3">
        <f t="shared" si="7"/>
        <v>58600</v>
      </c>
      <c r="L13" s="3">
        <f t="shared" si="0"/>
        <v>7750</v>
      </c>
    </row>
    <row r="14" spans="1:12">
      <c r="A14" s="14">
        <v>42522</v>
      </c>
      <c r="B14" s="3">
        <f t="shared" si="1"/>
        <v>17800</v>
      </c>
      <c r="C14" s="3">
        <f t="shared" si="1"/>
        <v>4800</v>
      </c>
      <c r="D14" s="3">
        <f t="shared" si="2"/>
        <v>28250</v>
      </c>
      <c r="E14" s="23">
        <f t="shared" si="3"/>
        <v>0</v>
      </c>
      <c r="F14" s="23">
        <f t="shared" si="4"/>
        <v>0</v>
      </c>
      <c r="G14" s="3">
        <f t="shared" si="5"/>
        <v>50850</v>
      </c>
      <c r="H14" s="3">
        <f t="shared" si="6"/>
        <v>58600</v>
      </c>
      <c r="I14" s="3">
        <f t="shared" si="6"/>
        <v>0</v>
      </c>
      <c r="J14" s="23">
        <f t="shared" si="6"/>
        <v>0</v>
      </c>
      <c r="K14" s="3">
        <f t="shared" si="7"/>
        <v>58600</v>
      </c>
      <c r="L14" s="3">
        <f t="shared" si="0"/>
        <v>7750</v>
      </c>
    </row>
    <row r="15" spans="1:12">
      <c r="A15" s="14">
        <v>42552</v>
      </c>
      <c r="B15" s="3">
        <f>Introduction!B15</f>
        <v>18480</v>
      </c>
      <c r="C15" s="3">
        <f>C14</f>
        <v>4800</v>
      </c>
      <c r="D15" s="3">
        <f>ROUND((B15+C15)*1.25,0)</f>
        <v>29100</v>
      </c>
      <c r="E15" s="23">
        <f t="shared" ref="E15:E18" si="8">E14</f>
        <v>0</v>
      </c>
      <c r="F15" s="23">
        <f t="shared" si="4"/>
        <v>0</v>
      </c>
      <c r="G15" s="3">
        <f t="shared" si="5"/>
        <v>52380</v>
      </c>
      <c r="H15" s="3">
        <f>'Pay Fixation'!E39</f>
        <v>60400</v>
      </c>
      <c r="I15" s="3">
        <f>'Pay Fixation'!F39</f>
        <v>1208</v>
      </c>
      <c r="J15" s="23">
        <f t="shared" ref="J15:J18" si="9">J14</f>
        <v>0</v>
      </c>
      <c r="K15" s="3">
        <f t="shared" si="7"/>
        <v>61608</v>
      </c>
      <c r="L15" s="3">
        <f t="shared" si="0"/>
        <v>9228</v>
      </c>
    </row>
    <row r="16" spans="1:12">
      <c r="A16" s="14">
        <v>42583</v>
      </c>
      <c r="B16" s="3">
        <f>B15</f>
        <v>18480</v>
      </c>
      <c r="C16" s="3">
        <f>C15</f>
        <v>4800</v>
      </c>
      <c r="D16" s="3">
        <f t="shared" ref="D16:D18" si="10">ROUND((B16+C16)*1.25,0)</f>
        <v>29100</v>
      </c>
      <c r="E16" s="23">
        <f t="shared" si="8"/>
        <v>0</v>
      </c>
      <c r="F16" s="23">
        <f t="shared" si="4"/>
        <v>0</v>
      </c>
      <c r="G16" s="3">
        <f t="shared" si="5"/>
        <v>52380</v>
      </c>
      <c r="H16" s="3">
        <f t="shared" ref="H16:I18" si="11">H15</f>
        <v>60400</v>
      </c>
      <c r="I16" s="3">
        <f t="shared" si="11"/>
        <v>1208</v>
      </c>
      <c r="J16" s="23">
        <f t="shared" si="9"/>
        <v>0</v>
      </c>
      <c r="K16" s="3">
        <f t="shared" si="7"/>
        <v>61608</v>
      </c>
      <c r="L16" s="3">
        <f t="shared" si="0"/>
        <v>9228</v>
      </c>
    </row>
    <row r="17" spans="1:12">
      <c r="A17" s="14">
        <v>42614</v>
      </c>
      <c r="B17" s="3">
        <f>B16</f>
        <v>18480</v>
      </c>
      <c r="C17" s="3">
        <f>C16</f>
        <v>4800</v>
      </c>
      <c r="D17" s="3">
        <f t="shared" si="10"/>
        <v>29100</v>
      </c>
      <c r="E17" s="23">
        <f t="shared" si="8"/>
        <v>0</v>
      </c>
      <c r="F17" s="23">
        <f t="shared" si="4"/>
        <v>0</v>
      </c>
      <c r="G17" s="3">
        <f t="shared" si="5"/>
        <v>52380</v>
      </c>
      <c r="H17" s="3">
        <f t="shared" si="11"/>
        <v>60400</v>
      </c>
      <c r="I17" s="3">
        <f t="shared" si="11"/>
        <v>1208</v>
      </c>
      <c r="J17" s="23">
        <f t="shared" si="9"/>
        <v>0</v>
      </c>
      <c r="K17" s="3">
        <f t="shared" si="7"/>
        <v>61608</v>
      </c>
      <c r="L17" s="3">
        <f t="shared" si="0"/>
        <v>9228</v>
      </c>
    </row>
    <row r="18" spans="1:12">
      <c r="A18" s="14">
        <v>42644</v>
      </c>
      <c r="B18" s="3">
        <f>B17</f>
        <v>18480</v>
      </c>
      <c r="C18" s="3">
        <f>C17</f>
        <v>4800</v>
      </c>
      <c r="D18" s="3">
        <f t="shared" si="10"/>
        <v>29100</v>
      </c>
      <c r="E18" s="23">
        <f t="shared" si="8"/>
        <v>0</v>
      </c>
      <c r="F18" s="23">
        <f t="shared" si="4"/>
        <v>0</v>
      </c>
      <c r="G18" s="3">
        <f t="shared" si="5"/>
        <v>52380</v>
      </c>
      <c r="H18" s="3">
        <f t="shared" si="11"/>
        <v>60400</v>
      </c>
      <c r="I18" s="3">
        <f t="shared" si="11"/>
        <v>1208</v>
      </c>
      <c r="J18" s="23">
        <f t="shared" si="9"/>
        <v>0</v>
      </c>
      <c r="K18" s="3">
        <f t="shared" si="7"/>
        <v>61608</v>
      </c>
      <c r="L18" s="3">
        <f t="shared" si="0"/>
        <v>9228</v>
      </c>
    </row>
    <row r="19" spans="1:12">
      <c r="A19" s="65" t="s">
        <v>8</v>
      </c>
      <c r="B19" s="65"/>
      <c r="C19" s="65"/>
      <c r="D19" s="65"/>
      <c r="E19" s="65"/>
      <c r="F19" s="65"/>
      <c r="G19" s="65"/>
      <c r="H19" s="65"/>
      <c r="I19" s="65"/>
      <c r="J19" s="65"/>
      <c r="K19" s="65"/>
      <c r="L19" s="3">
        <f>SUM(L9:L18)</f>
        <v>83412</v>
      </c>
    </row>
    <row r="22" spans="1:12">
      <c r="A22" s="62" t="s">
        <v>53</v>
      </c>
      <c r="B22" s="62"/>
      <c r="C22" s="62"/>
      <c r="D22" s="62"/>
      <c r="E22" s="62"/>
      <c r="F22" s="62"/>
      <c r="G22" s="62"/>
      <c r="H22" s="62"/>
      <c r="I22" s="62"/>
      <c r="J22" s="62"/>
      <c r="K22" s="62"/>
      <c r="L22" s="62"/>
    </row>
    <row r="23" spans="1:12">
      <c r="A23" s="62"/>
      <c r="B23" s="62"/>
      <c r="C23" s="62"/>
      <c r="D23" s="62"/>
      <c r="E23" s="62"/>
      <c r="F23" s="62"/>
      <c r="G23" s="62"/>
      <c r="H23" s="62"/>
      <c r="I23" s="62"/>
      <c r="J23" s="62"/>
      <c r="K23" s="62"/>
      <c r="L23" s="62"/>
    </row>
    <row r="28" spans="1:12" ht="23.25">
      <c r="A28" s="22" t="s">
        <v>45</v>
      </c>
      <c r="B28" s="22"/>
      <c r="C28" s="22"/>
      <c r="D28" s="22"/>
      <c r="E28" s="21"/>
      <c r="F28" s="15"/>
      <c r="G28" s="15"/>
    </row>
  </sheetData>
  <sheetProtection password="CBCF" sheet="1" objects="1" scenarios="1" selectLockedCells="1"/>
  <mergeCells count="13">
    <mergeCell ref="A22:L23"/>
    <mergeCell ref="A1:L1"/>
    <mergeCell ref="A2:L2"/>
    <mergeCell ref="A3:D3"/>
    <mergeCell ref="A4:D4"/>
    <mergeCell ref="A5:D5"/>
    <mergeCell ref="L7:L8"/>
    <mergeCell ref="H7:K7"/>
    <mergeCell ref="A19:K19"/>
    <mergeCell ref="A7:G7"/>
    <mergeCell ref="E3:G3"/>
    <mergeCell ref="E4:G4"/>
    <mergeCell ref="E5:G5"/>
  </mergeCells>
  <pageMargins left="0.25" right="0.25"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C36"/>
  <sheetViews>
    <sheetView workbookViewId="0">
      <selection activeCell="C5" sqref="C5"/>
    </sheetView>
  </sheetViews>
  <sheetFormatPr defaultRowHeight="15"/>
  <cols>
    <col min="1" max="1" width="7.7109375" style="29" customWidth="1"/>
    <col min="2" max="2" width="54.42578125" customWidth="1"/>
    <col min="3" max="3" width="33.140625" customWidth="1"/>
  </cols>
  <sheetData>
    <row r="1" spans="1:3" ht="18" customHeight="1">
      <c r="A1" s="66" t="s">
        <v>55</v>
      </c>
      <c r="B1" s="66"/>
      <c r="C1" s="66"/>
    </row>
    <row r="2" spans="1:3" ht="18" customHeight="1">
      <c r="A2" s="66" t="s">
        <v>56</v>
      </c>
      <c r="B2" s="66"/>
      <c r="C2" s="66"/>
    </row>
    <row r="3" spans="1:3" ht="18" customHeight="1">
      <c r="A3" s="67" t="s">
        <v>57</v>
      </c>
      <c r="B3" s="67"/>
      <c r="C3" s="67"/>
    </row>
    <row r="4" spans="1:3" ht="18" customHeight="1">
      <c r="A4" s="31" t="s">
        <v>58</v>
      </c>
      <c r="B4" s="68" t="s">
        <v>59</v>
      </c>
      <c r="C4" s="69"/>
    </row>
    <row r="5" spans="1:3" ht="18" customHeight="1">
      <c r="A5" s="27">
        <v>1</v>
      </c>
      <c r="B5" s="38" t="s">
        <v>60</v>
      </c>
      <c r="C5" s="40" t="str">
        <f>Introduction!B6</f>
        <v>Ramesh Kumar</v>
      </c>
    </row>
    <row r="6" spans="1:3" ht="18" customHeight="1">
      <c r="A6" s="27">
        <v>2</v>
      </c>
      <c r="B6" s="38" t="s">
        <v>61</v>
      </c>
      <c r="C6" s="40" t="str">
        <f>Introduction!B7</f>
        <v>Lecturer in Mathematics</v>
      </c>
    </row>
    <row r="7" spans="1:3" ht="18" customHeight="1">
      <c r="A7" s="27">
        <v>3</v>
      </c>
      <c r="B7" s="38" t="s">
        <v>62</v>
      </c>
      <c r="C7" s="41" t="s">
        <v>63</v>
      </c>
    </row>
    <row r="8" spans="1:3" ht="30.75" customHeight="1">
      <c r="A8" s="27">
        <v>4</v>
      </c>
      <c r="B8" s="35" t="s">
        <v>64</v>
      </c>
      <c r="C8" s="41" t="str">
        <f>Introduction!B11</f>
        <v>PB -2,   9300-34800</v>
      </c>
    </row>
    <row r="9" spans="1:3" ht="14.25" customHeight="1">
      <c r="A9" s="34"/>
      <c r="B9" s="35"/>
      <c r="C9" s="42">
        <f>Introduction!B10</f>
        <v>4800</v>
      </c>
    </row>
    <row r="10" spans="1:3" ht="18" customHeight="1">
      <c r="A10" s="27">
        <v>5</v>
      </c>
      <c r="B10" s="38" t="s">
        <v>65</v>
      </c>
      <c r="C10" s="42"/>
    </row>
    <row r="11" spans="1:3" ht="18" customHeight="1">
      <c r="A11" s="70"/>
      <c r="B11" s="73" t="s">
        <v>66</v>
      </c>
      <c r="C11" s="72">
        <f>Arrear!B9</f>
        <v>17800</v>
      </c>
    </row>
    <row r="12" spans="1:3" ht="18" customHeight="1">
      <c r="A12" s="70"/>
      <c r="B12" s="73"/>
      <c r="C12" s="72"/>
    </row>
    <row r="13" spans="1:3" ht="18" customHeight="1">
      <c r="A13" s="27"/>
      <c r="B13" s="39" t="s">
        <v>67</v>
      </c>
      <c r="C13" s="40">
        <f>Arrear!C9</f>
        <v>4800</v>
      </c>
    </row>
    <row r="14" spans="1:3" ht="18" customHeight="1">
      <c r="A14" s="27"/>
      <c r="B14" s="32" t="s">
        <v>87</v>
      </c>
      <c r="C14" s="40">
        <f>Arrear!D9</f>
        <v>28250</v>
      </c>
    </row>
    <row r="15" spans="1:3" ht="18" customHeight="1">
      <c r="A15" s="27"/>
      <c r="B15" s="39" t="s">
        <v>68</v>
      </c>
      <c r="C15" s="40">
        <f>C11+C13+C14</f>
        <v>50850</v>
      </c>
    </row>
    <row r="16" spans="1:3" ht="49.5" customHeight="1">
      <c r="A16" s="27">
        <v>6</v>
      </c>
      <c r="B16" s="38" t="s">
        <v>69</v>
      </c>
      <c r="C16" s="40">
        <f>C11+C13</f>
        <v>22600</v>
      </c>
    </row>
    <row r="17" spans="1:3" ht="31.5" customHeight="1">
      <c r="A17" s="27">
        <v>7</v>
      </c>
      <c r="B17" s="33" t="s">
        <v>70</v>
      </c>
      <c r="C17" s="40">
        <f>IF(AND(C13=1800),1,IF(AND(C13=1900),2,IF(AND(C13=1950),3,IF(AND(C13=2000),3,IF(AND(C13=2400),4,IF(AND(C13=2500),5,IF(AND(C13=2600),5,IF(AND(C13=3600),6,IF(AND(C13=4000),6,IF(AND(C13=4200),6,IF(AND(C13=4600),7,IF(AND(C13=4800),8,IF(AND(C13=5200),9,IF(AND(C13=5400),10,IF(AND(C13=6000),11,IF(AND(C13=6400),11,IF(AND(C13=6600),11,IF(AND(C13=7600),12,IF(AND(C13=8000),13,IF(AND(C13=8700),14,IF(AND(C13=8800),15,IF(AND(C13=8900),16,IF(AND(C13=9500),17,IF(AND(C13=9800),18,IF(AND(C13=10000),19,)))))))))))))))))))))))))</f>
        <v>8</v>
      </c>
    </row>
    <row r="18" spans="1:3" ht="18" customHeight="1">
      <c r="A18" s="70">
        <v>8</v>
      </c>
      <c r="B18" s="71" t="s">
        <v>71</v>
      </c>
      <c r="C18" s="72">
        <f>'Pay Fixation'!C8</f>
        <v>58082</v>
      </c>
    </row>
    <row r="19" spans="1:3" ht="18" customHeight="1">
      <c r="A19" s="70"/>
      <c r="B19" s="71"/>
      <c r="C19" s="72"/>
    </row>
    <row r="20" spans="1:3" ht="34.5" customHeight="1">
      <c r="A20" s="27">
        <v>9</v>
      </c>
      <c r="B20" s="38" t="s">
        <v>72</v>
      </c>
      <c r="C20" s="40">
        <f>'Pay Fixation'!E8</f>
        <v>58600</v>
      </c>
    </row>
    <row r="21" spans="1:3" ht="18" customHeight="1">
      <c r="A21" s="27">
        <v>10</v>
      </c>
      <c r="B21" s="38" t="s">
        <v>73</v>
      </c>
      <c r="C21" s="40">
        <f>'Pay Fixation'!E8</f>
        <v>58600</v>
      </c>
    </row>
    <row r="22" spans="1:3" ht="48" customHeight="1">
      <c r="A22" s="27">
        <v>11</v>
      </c>
      <c r="B22" s="38" t="s">
        <v>74</v>
      </c>
      <c r="C22" s="40"/>
    </row>
    <row r="23" spans="1:3" ht="47.25" customHeight="1">
      <c r="A23" s="27">
        <v>12</v>
      </c>
      <c r="B23" s="38" t="s">
        <v>75</v>
      </c>
      <c r="C23" s="40"/>
    </row>
    <row r="24" spans="1:3" ht="18" customHeight="1">
      <c r="A24" s="27">
        <v>13</v>
      </c>
      <c r="B24" s="38" t="s">
        <v>76</v>
      </c>
      <c r="C24" s="40"/>
    </row>
    <row r="25" spans="1:3" ht="48" customHeight="1">
      <c r="A25" s="27">
        <v>14</v>
      </c>
      <c r="B25" s="38" t="s">
        <v>77</v>
      </c>
      <c r="C25" s="40"/>
    </row>
    <row r="26" spans="1:3" ht="32.25" customHeight="1">
      <c r="A26" s="27">
        <v>15</v>
      </c>
      <c r="B26" s="38" t="s">
        <v>78</v>
      </c>
      <c r="C26" s="40"/>
    </row>
    <row r="27" spans="1:3" ht="18" customHeight="1">
      <c r="A27" s="28"/>
      <c r="C27" s="43"/>
    </row>
    <row r="28" spans="1:3" ht="18" customHeight="1">
      <c r="B28" s="36" t="s">
        <v>79</v>
      </c>
      <c r="C28" s="44" t="s">
        <v>80</v>
      </c>
    </row>
    <row r="29" spans="1:3" ht="18" customHeight="1">
      <c r="B29" s="37">
        <v>42552</v>
      </c>
      <c r="C29" s="45">
        <f>'Pay Fixation'!E39</f>
        <v>60400</v>
      </c>
    </row>
    <row r="30" spans="1:3" ht="18" customHeight="1">
      <c r="A30" s="30">
        <v>16</v>
      </c>
      <c r="B30" s="25" t="s">
        <v>81</v>
      </c>
    </row>
    <row r="31" spans="1:3" ht="18" customHeight="1">
      <c r="A31" s="26" t="s">
        <v>82</v>
      </c>
      <c r="C31" s="25" t="s">
        <v>84</v>
      </c>
    </row>
    <row r="32" spans="1:3" ht="18" customHeight="1">
      <c r="A32" s="26" t="s">
        <v>83</v>
      </c>
      <c r="C32" s="25" t="s">
        <v>85</v>
      </c>
    </row>
    <row r="33" spans="2:2" ht="18" customHeight="1">
      <c r="B33" s="25" t="s">
        <v>86</v>
      </c>
    </row>
    <row r="34" spans="2:2" ht="18" customHeight="1"/>
    <row r="35" spans="2:2" ht="18" customHeight="1"/>
    <row r="36" spans="2:2" ht="18" customHeight="1"/>
  </sheetData>
  <sheetProtection sheet="1" objects="1" scenarios="1" selectLockedCells="1"/>
  <mergeCells count="10">
    <mergeCell ref="A1:C1"/>
    <mergeCell ref="A2:C2"/>
    <mergeCell ref="A3:C3"/>
    <mergeCell ref="B4:C4"/>
    <mergeCell ref="A18:A19"/>
    <mergeCell ref="B18:B19"/>
    <mergeCell ref="C18:C19"/>
    <mergeCell ref="A11:A12"/>
    <mergeCell ref="B11:B12"/>
    <mergeCell ref="C11:C12"/>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Pay Fixation</vt:lpstr>
      <vt:lpstr>Arrear</vt:lpstr>
      <vt:lpstr>Annexure-II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MASTANA COMPUTER</dc:creator>
  <cp:lastModifiedBy>Harshita Computers</cp:lastModifiedBy>
  <cp:lastPrinted>2016-11-07T16:06:44Z</cp:lastPrinted>
  <dcterms:created xsi:type="dcterms:W3CDTF">2016-10-31T23:58:13Z</dcterms:created>
  <dcterms:modified xsi:type="dcterms:W3CDTF">2016-11-10T04:55:53Z</dcterms:modified>
</cp:coreProperties>
</file>