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40" yWindow="135" windowWidth="19440" windowHeight="7155"/>
  </bookViews>
  <sheets>
    <sheet name="Introduction" sheetId="1" r:id="rId1"/>
    <sheet name="Statement" sheetId="2" r:id="rId2"/>
    <sheet name="Form 16" sheetId="4" state="hidden" r:id="rId3"/>
    <sheet name="Tax" sheetId="5" r:id="rId4"/>
    <sheet name="Form16" sheetId="6" r:id="rId5"/>
    <sheet name="10E Statement" sheetId="7" state="hidden" r:id="rId6"/>
    <sheet name="Form 10E" sheetId="8" r:id="rId7"/>
  </sheets>
  <externalReferences>
    <externalReference r:id="rId8"/>
    <externalReference r:id="rId9"/>
  </externalReferences>
  <calcPr calcId="124519"/>
</workbook>
</file>

<file path=xl/calcChain.xml><?xml version="1.0" encoding="utf-8"?>
<calcChain xmlns="http://schemas.openxmlformats.org/spreadsheetml/2006/main">
  <c r="AL23" i="7"/>
  <c r="Z23"/>
  <c r="H21" i="2"/>
  <c r="F16"/>
  <c r="C12" i="7"/>
  <c r="Q12" s="1"/>
  <c r="R12" s="1"/>
  <c r="B12"/>
  <c r="E74" i="8" s="1"/>
  <c r="I38" i="6"/>
  <c r="B74" i="5"/>
  <c r="C16" i="2"/>
  <c r="I16" s="1"/>
  <c r="G10"/>
  <c r="B95" i="6"/>
  <c r="E16" i="2" l="1"/>
  <c r="D74" i="8"/>
  <c r="F74" s="1"/>
  <c r="D12" i="7"/>
  <c r="AB12" s="1"/>
  <c r="W12"/>
  <c r="U12"/>
  <c r="V12" s="1"/>
  <c r="P12"/>
  <c r="S12"/>
  <c r="T12" s="1"/>
  <c r="Y12"/>
  <c r="C14"/>
  <c r="Y14" s="1"/>
  <c r="C15"/>
  <c r="Y15" s="1"/>
  <c r="C16"/>
  <c r="S16" s="1"/>
  <c r="T16" s="1"/>
  <c r="C17"/>
  <c r="D79" i="8" s="1"/>
  <c r="C18" i="7"/>
  <c r="D80" i="8" s="1"/>
  <c r="C19" i="7"/>
  <c r="U19" s="1"/>
  <c r="V19" s="1"/>
  <c r="C20"/>
  <c r="S20" s="1"/>
  <c r="T20" s="1"/>
  <c r="C21"/>
  <c r="S21" s="1"/>
  <c r="T21" s="1"/>
  <c r="C22"/>
  <c r="D88" i="8" s="1"/>
  <c r="C23" i="7"/>
  <c r="Y23" s="1"/>
  <c r="C24"/>
  <c r="U24" s="1"/>
  <c r="V24" s="1"/>
  <c r="C25"/>
  <c r="S25" s="1"/>
  <c r="T25" s="1"/>
  <c r="C26"/>
  <c r="S26" s="1"/>
  <c r="T26" s="1"/>
  <c r="C27"/>
  <c r="D93" i="8" s="1"/>
  <c r="C28" i="7"/>
  <c r="D94" i="8" s="1"/>
  <c r="C29" i="7"/>
  <c r="D95" i="8" s="1"/>
  <c r="C30" i="7"/>
  <c r="S30" s="1"/>
  <c r="T30" s="1"/>
  <c r="C31"/>
  <c r="Q31" s="1"/>
  <c r="R31" s="1"/>
  <c r="C32"/>
  <c r="Q32" s="1"/>
  <c r="R32" s="1"/>
  <c r="C33"/>
  <c r="P33" s="1"/>
  <c r="C34"/>
  <c r="D100" i="8" s="1"/>
  <c r="C35" i="7"/>
  <c r="Q35" s="1"/>
  <c r="R35" s="1"/>
  <c r="C36"/>
  <c r="Y36" s="1"/>
  <c r="C37"/>
  <c r="Q37" s="1"/>
  <c r="R37" s="1"/>
  <c r="C13"/>
  <c r="B14"/>
  <c r="E76" i="8" s="1"/>
  <c r="B15" i="7"/>
  <c r="E77" i="8" s="1"/>
  <c r="B16" i="7"/>
  <c r="E78" i="8" s="1"/>
  <c r="B17" i="7"/>
  <c r="B18"/>
  <c r="B19"/>
  <c r="E81" i="8" s="1"/>
  <c r="B20" i="7"/>
  <c r="B21"/>
  <c r="E87" i="8" s="1"/>
  <c r="B22" i="7"/>
  <c r="E88" i="8" s="1"/>
  <c r="B23" i="7"/>
  <c r="E89" i="8" s="1"/>
  <c r="B24" i="7"/>
  <c r="E90" i="8" s="1"/>
  <c r="B25" i="7"/>
  <c r="E91" i="8" s="1"/>
  <c r="B26" i="7"/>
  <c r="E92" i="8" s="1"/>
  <c r="B27" i="7"/>
  <c r="E93" i="8" s="1"/>
  <c r="B28" i="7"/>
  <c r="B29"/>
  <c r="B30"/>
  <c r="B31"/>
  <c r="E97" i="8" s="1"/>
  <c r="B32" i="7"/>
  <c r="B33"/>
  <c r="E99" i="8" s="1"/>
  <c r="B34" i="7"/>
  <c r="E100" i="8" s="1"/>
  <c r="B35" i="7"/>
  <c r="E101" i="8" s="1"/>
  <c r="B36" i="7"/>
  <c r="B37"/>
  <c r="E103" i="8" s="1"/>
  <c r="E109" i="1"/>
  <c r="C109"/>
  <c r="B13" i="7"/>
  <c r="G11" i="8"/>
  <c r="G10"/>
  <c r="G8"/>
  <c r="G7"/>
  <c r="C48"/>
  <c r="B73" i="5"/>
  <c r="C47" i="8"/>
  <c r="D39"/>
  <c r="S36" i="7"/>
  <c r="T36" s="1"/>
  <c r="M24"/>
  <c r="M23"/>
  <c r="M22"/>
  <c r="M21"/>
  <c r="M20"/>
  <c r="M19"/>
  <c r="M18"/>
  <c r="I35" i="6"/>
  <c r="I33"/>
  <c r="G9"/>
  <c r="G7"/>
  <c r="G6"/>
  <c r="G5"/>
  <c r="D9"/>
  <c r="A9"/>
  <c r="A7"/>
  <c r="A6"/>
  <c r="H88" s="1"/>
  <c r="A5"/>
  <c r="H95" s="1"/>
  <c r="D77" i="8" l="1"/>
  <c r="AE12" i="7"/>
  <c r="AF12" s="1"/>
  <c r="B38"/>
  <c r="AG12"/>
  <c r="AH12" s="1"/>
  <c r="AC12"/>
  <c r="AD12" s="1"/>
  <c r="AI12" s="1"/>
  <c r="X12"/>
  <c r="Z12" s="1"/>
  <c r="AA12" s="1"/>
  <c r="E12" s="1"/>
  <c r="G74" i="8" s="1"/>
  <c r="S13" i="7"/>
  <c r="T13" s="1"/>
  <c r="AK12"/>
  <c r="U16"/>
  <c r="V16" s="1"/>
  <c r="U20"/>
  <c r="V20" s="1"/>
  <c r="P24"/>
  <c r="S28"/>
  <c r="T28" s="1"/>
  <c r="D82" i="8"/>
  <c r="Q16" i="7"/>
  <c r="R16" s="1"/>
  <c r="W16" s="1"/>
  <c r="Q28"/>
  <c r="R28" s="1"/>
  <c r="D78" i="8"/>
  <c r="F78" s="1"/>
  <c r="Q36" i="7"/>
  <c r="R36" s="1"/>
  <c r="X36" s="1"/>
  <c r="AA36" s="1"/>
  <c r="E36" s="1"/>
  <c r="G102" i="8" s="1"/>
  <c r="S15" i="7"/>
  <c r="T15" s="1"/>
  <c r="D97" i="8"/>
  <c r="F97" s="1"/>
  <c r="Y24" i="7"/>
  <c r="S32"/>
  <c r="T32" s="1"/>
  <c r="D102" i="8"/>
  <c r="S24" i="7"/>
  <c r="T24" s="1"/>
  <c r="P32"/>
  <c r="D16"/>
  <c r="AK16" s="1"/>
  <c r="D19"/>
  <c r="AG19" s="1"/>
  <c r="AH19" s="1"/>
  <c r="U27"/>
  <c r="V27" s="1"/>
  <c r="U31"/>
  <c r="V31" s="1"/>
  <c r="D35"/>
  <c r="AE35" s="1"/>
  <c r="AF35" s="1"/>
  <c r="U15"/>
  <c r="V15" s="1"/>
  <c r="S27"/>
  <c r="T27" s="1"/>
  <c r="U28"/>
  <c r="V28" s="1"/>
  <c r="U32"/>
  <c r="V32" s="1"/>
  <c r="U36"/>
  <c r="V36" s="1"/>
  <c r="D98" i="8"/>
  <c r="D90"/>
  <c r="F90" s="1"/>
  <c r="Q15" i="7"/>
  <c r="R15" s="1"/>
  <c r="W15" s="1"/>
  <c r="S31"/>
  <c r="T31" s="1"/>
  <c r="P16"/>
  <c r="Y16"/>
  <c r="P20"/>
  <c r="P28"/>
  <c r="Y28"/>
  <c r="P36"/>
  <c r="D101" i="8"/>
  <c r="F101" s="1"/>
  <c r="D36" i="7"/>
  <c r="AK36" s="1"/>
  <c r="D32"/>
  <c r="AG32" s="1"/>
  <c r="AH32" s="1"/>
  <c r="D28"/>
  <c r="AE28" s="1"/>
  <c r="AF28" s="1"/>
  <c r="D20"/>
  <c r="AG20" s="1"/>
  <c r="AH20" s="1"/>
  <c r="Q13"/>
  <c r="R13" s="1"/>
  <c r="W13" s="1"/>
  <c r="D91" i="8"/>
  <c r="F91" s="1"/>
  <c r="D23" i="7"/>
  <c r="AK23" s="1"/>
  <c r="S19"/>
  <c r="T19" s="1"/>
  <c r="P35"/>
  <c r="Y25"/>
  <c r="P18"/>
  <c r="U21"/>
  <c r="V21" s="1"/>
  <c r="D24"/>
  <c r="AG24" s="1"/>
  <c r="AH24" s="1"/>
  <c r="U33"/>
  <c r="V33" s="1"/>
  <c r="D37"/>
  <c r="AK37" s="1"/>
  <c r="Y29"/>
  <c r="Y37"/>
  <c r="D29"/>
  <c r="AE29" s="1"/>
  <c r="AF29" s="1"/>
  <c r="U17"/>
  <c r="V17" s="1"/>
  <c r="E102" i="8"/>
  <c r="D96"/>
  <c r="P14" i="7"/>
  <c r="S23"/>
  <c r="T23" s="1"/>
  <c r="D27"/>
  <c r="AE27" s="1"/>
  <c r="AF27" s="1"/>
  <c r="Y27"/>
  <c r="D31"/>
  <c r="AE31" s="1"/>
  <c r="AF31" s="1"/>
  <c r="S35"/>
  <c r="T35" s="1"/>
  <c r="E95" i="8"/>
  <c r="F95" s="1"/>
  <c r="D89"/>
  <c r="F89" s="1"/>
  <c r="D81"/>
  <c r="F81" s="1"/>
  <c r="U14" i="7"/>
  <c r="V14" s="1"/>
  <c r="P19"/>
  <c r="Y22"/>
  <c r="U23"/>
  <c r="V23" s="1"/>
  <c r="P27"/>
  <c r="P31"/>
  <c r="P34"/>
  <c r="U35"/>
  <c r="V35" s="1"/>
  <c r="E94" i="8"/>
  <c r="F94" s="1"/>
  <c r="Q17" i="7"/>
  <c r="R17" s="1"/>
  <c r="P21"/>
  <c r="U25"/>
  <c r="V25" s="1"/>
  <c r="U29"/>
  <c r="V29" s="1"/>
  <c r="S33"/>
  <c r="T33" s="1"/>
  <c r="U37"/>
  <c r="V37" s="1"/>
  <c r="D103" i="8"/>
  <c r="F103" s="1"/>
  <c r="E82"/>
  <c r="D17" i="7"/>
  <c r="AE17" s="1"/>
  <c r="AF17" s="1"/>
  <c r="D33"/>
  <c r="AE33" s="1"/>
  <c r="AF33" s="1"/>
  <c r="D25"/>
  <c r="AE25" s="1"/>
  <c r="AF25" s="1"/>
  <c r="P17"/>
  <c r="Q21"/>
  <c r="R21" s="1"/>
  <c r="X21" s="1"/>
  <c r="Z21" s="1"/>
  <c r="AA21" s="1"/>
  <c r="E21" s="1"/>
  <c r="G87" i="8" s="1"/>
  <c r="Q25" i="7"/>
  <c r="R25" s="1"/>
  <c r="S29"/>
  <c r="T29" s="1"/>
  <c r="Q33"/>
  <c r="R33" s="1"/>
  <c r="S37"/>
  <c r="T37" s="1"/>
  <c r="E98" i="8"/>
  <c r="D87"/>
  <c r="F87" s="1"/>
  <c r="D21" i="7"/>
  <c r="AK21" s="1"/>
  <c r="Y21"/>
  <c r="P25"/>
  <c r="P29"/>
  <c r="P37"/>
  <c r="D99" i="8"/>
  <c r="F99" s="1"/>
  <c r="S14" i="7"/>
  <c r="T14" s="1"/>
  <c r="U22"/>
  <c r="V22" s="1"/>
  <c r="Q26"/>
  <c r="R26" s="1"/>
  <c r="Y26"/>
  <c r="Q30"/>
  <c r="R30" s="1"/>
  <c r="Y30"/>
  <c r="D34"/>
  <c r="AG34" s="1"/>
  <c r="AH34" s="1"/>
  <c r="U34"/>
  <c r="V34" s="1"/>
  <c r="D92" i="8"/>
  <c r="F92" s="1"/>
  <c r="D30" i="7"/>
  <c r="AE30" s="1"/>
  <c r="AF30" s="1"/>
  <c r="D18"/>
  <c r="AE18" s="1"/>
  <c r="AF18" s="1"/>
  <c r="Q14"/>
  <c r="R14" s="1"/>
  <c r="W14" s="1"/>
  <c r="P15"/>
  <c r="S17"/>
  <c r="T17" s="1"/>
  <c r="U18"/>
  <c r="V18" s="1"/>
  <c r="S22"/>
  <c r="T22" s="1"/>
  <c r="P23"/>
  <c r="P26"/>
  <c r="U26"/>
  <c r="V26" s="1"/>
  <c r="Q27"/>
  <c r="R27" s="1"/>
  <c r="Q29"/>
  <c r="R29" s="1"/>
  <c r="P30"/>
  <c r="U30"/>
  <c r="V30" s="1"/>
  <c r="S34"/>
  <c r="T34" s="1"/>
  <c r="D76" i="8"/>
  <c r="F76" s="1"/>
  <c r="S18" i="7"/>
  <c r="T18" s="1"/>
  <c r="Q22"/>
  <c r="R22" s="1"/>
  <c r="D26"/>
  <c r="AE26" s="1"/>
  <c r="AF26" s="1"/>
  <c r="Q34"/>
  <c r="R34" s="1"/>
  <c r="P13"/>
  <c r="Y13"/>
  <c r="U13"/>
  <c r="V13" s="1"/>
  <c r="D75" i="8"/>
  <c r="D22" i="7"/>
  <c r="AK22" s="1"/>
  <c r="E96" i="8"/>
  <c r="E80"/>
  <c r="F80" s="1"/>
  <c r="D14" i="7"/>
  <c r="AK14" s="1"/>
  <c r="B11"/>
  <c r="D15"/>
  <c r="AK15" s="1"/>
  <c r="E79" i="8"/>
  <c r="F79" s="1"/>
  <c r="D13" i="7"/>
  <c r="AK13" s="1"/>
  <c r="E75" i="8"/>
  <c r="F93"/>
  <c r="F77"/>
  <c r="F100"/>
  <c r="F88"/>
  <c r="P22" i="7"/>
  <c r="Q20"/>
  <c r="R20" s="1"/>
  <c r="X20" s="1"/>
  <c r="Z20" s="1"/>
  <c r="AA20" s="1"/>
  <c r="E20" s="1"/>
  <c r="G82" i="8" s="1"/>
  <c r="Q19" i="7"/>
  <c r="R19" s="1"/>
  <c r="Q23"/>
  <c r="R23" s="1"/>
  <c r="Q18"/>
  <c r="R18" s="1"/>
  <c r="Q24"/>
  <c r="R24" s="1"/>
  <c r="B88" i="6"/>
  <c r="H96"/>
  <c r="AB24" i="7" l="1"/>
  <c r="AC16"/>
  <c r="AD16" s="1"/>
  <c r="AI16" s="1"/>
  <c r="AE16"/>
  <c r="AF16" s="1"/>
  <c r="AC19"/>
  <c r="AD19" s="1"/>
  <c r="AB19"/>
  <c r="AE19"/>
  <c r="AF19" s="1"/>
  <c r="AJ19" s="1"/>
  <c r="AL19" s="1"/>
  <c r="AM19" s="1"/>
  <c r="F19" s="1"/>
  <c r="AJ12"/>
  <c r="AL12" s="1"/>
  <c r="AM12" s="1"/>
  <c r="F12" s="1"/>
  <c r="X16"/>
  <c r="Z16" s="1"/>
  <c r="AA16" s="1"/>
  <c r="E16" s="1"/>
  <c r="G78" i="8" s="1"/>
  <c r="AG16" i="7"/>
  <c r="AH16" s="1"/>
  <c r="F82" i="8"/>
  <c r="AC35" i="7"/>
  <c r="AD35" s="1"/>
  <c r="AB35"/>
  <c r="AB16"/>
  <c r="AE20"/>
  <c r="AF20" s="1"/>
  <c r="X24"/>
  <c r="Z24" s="1"/>
  <c r="AA24" s="1"/>
  <c r="E24" s="1"/>
  <c r="G90" i="8" s="1"/>
  <c r="X28" i="7"/>
  <c r="AA28" s="1"/>
  <c r="E28" s="1"/>
  <c r="G94" i="8" s="1"/>
  <c r="AE32" i="7"/>
  <c r="AF32" s="1"/>
  <c r="F98" i="8"/>
  <c r="AC23" i="7"/>
  <c r="AD23" s="1"/>
  <c r="AK28"/>
  <c r="F102" i="8"/>
  <c r="X32" i="7"/>
  <c r="AA32" s="1"/>
  <c r="E32" s="1"/>
  <c r="G98" i="8" s="1"/>
  <c r="AC28" i="7"/>
  <c r="AD28" s="1"/>
  <c r="AG28"/>
  <c r="AH28" s="1"/>
  <c r="X31"/>
  <c r="AA31" s="1"/>
  <c r="E31" s="1"/>
  <c r="G97" i="8" s="1"/>
  <c r="AG35" i="7"/>
  <c r="AH35" s="1"/>
  <c r="AC24"/>
  <c r="AD24" s="1"/>
  <c r="AC32"/>
  <c r="AD32" s="1"/>
  <c r="AB33"/>
  <c r="AB32"/>
  <c r="AB28"/>
  <c r="AG33"/>
  <c r="AH33" s="1"/>
  <c r="X27"/>
  <c r="AA27" s="1"/>
  <c r="E27" s="1"/>
  <c r="G93" i="8" s="1"/>
  <c r="X15" i="7"/>
  <c r="Z15" s="1"/>
  <c r="AA15" s="1"/>
  <c r="E15" s="1"/>
  <c r="G77" i="8" s="1"/>
  <c r="AC20" i="7"/>
  <c r="AD20" s="1"/>
  <c r="AG27"/>
  <c r="AH27" s="1"/>
  <c r="AB27"/>
  <c r="AC36"/>
  <c r="AD36" s="1"/>
  <c r="AB20"/>
  <c r="AB36"/>
  <c r="AG36"/>
  <c r="AH36" s="1"/>
  <c r="X19"/>
  <c r="Z19" s="1"/>
  <c r="AA19" s="1"/>
  <c r="E19" s="1"/>
  <c r="G81" i="8" s="1"/>
  <c r="AK29" i="7"/>
  <c r="AE36"/>
  <c r="AF36" s="1"/>
  <c r="AB31"/>
  <c r="AB29"/>
  <c r="AC37"/>
  <c r="AD37" s="1"/>
  <c r="AG23"/>
  <c r="AH23" s="1"/>
  <c r="AE23"/>
  <c r="AF23" s="1"/>
  <c r="AB23"/>
  <c r="AE24"/>
  <c r="AF24" s="1"/>
  <c r="AJ24" s="1"/>
  <c r="AK24"/>
  <c r="F96" i="8"/>
  <c r="F75"/>
  <c r="AC33" i="7"/>
  <c r="AD33" s="1"/>
  <c r="X34"/>
  <c r="AA34" s="1"/>
  <c r="E34" s="1"/>
  <c r="G100" i="8" s="1"/>
  <c r="X37" i="7"/>
  <c r="AA37" s="1"/>
  <c r="E37" s="1"/>
  <c r="G103" i="8" s="1"/>
  <c r="X25" i="7"/>
  <c r="Z25" s="1"/>
  <c r="X30"/>
  <c r="AA30" s="1"/>
  <c r="E30" s="1"/>
  <c r="G96" i="8" s="1"/>
  <c r="X35" i="7"/>
  <c r="AA35" s="1"/>
  <c r="E35" s="1"/>
  <c r="G101" i="8" s="1"/>
  <c r="AC29" i="7"/>
  <c r="AD29" s="1"/>
  <c r="AK30"/>
  <c r="AG29"/>
  <c r="AH29" s="1"/>
  <c r="X29"/>
  <c r="AA29" s="1"/>
  <c r="E29" s="1"/>
  <c r="G95" i="8" s="1"/>
  <c r="AG25" i="7"/>
  <c r="AH25" s="1"/>
  <c r="AE21"/>
  <c r="AF21" s="1"/>
  <c r="AC30"/>
  <c r="AD30" s="1"/>
  <c r="AC31"/>
  <c r="AD31" s="1"/>
  <c r="AB30"/>
  <c r="AC25"/>
  <c r="AD25" s="1"/>
  <c r="X22"/>
  <c r="Z22" s="1"/>
  <c r="AA22" s="1"/>
  <c r="E22" s="1"/>
  <c r="G88" i="8" s="1"/>
  <c r="AG37" i="7"/>
  <c r="AH37" s="1"/>
  <c r="AB25"/>
  <c r="AB37"/>
  <c r="AK25"/>
  <c r="X23"/>
  <c r="AA23" s="1"/>
  <c r="E23" s="1"/>
  <c r="G89" i="8" s="1"/>
  <c r="AG31" i="7"/>
  <c r="AH31" s="1"/>
  <c r="AE37"/>
  <c r="AF37" s="1"/>
  <c r="AC34"/>
  <c r="AD34" s="1"/>
  <c r="AB21"/>
  <c r="AC18"/>
  <c r="AD18" s="1"/>
  <c r="AC27"/>
  <c r="AD27" s="1"/>
  <c r="AK27"/>
  <c r="X14"/>
  <c r="Z14" s="1"/>
  <c r="AA14" s="1"/>
  <c r="E14" s="1"/>
  <c r="G76" i="8" s="1"/>
  <c r="X33" i="7"/>
  <c r="AA33" s="1"/>
  <c r="E33" s="1"/>
  <c r="G99" i="8" s="1"/>
  <c r="AB18" i="7"/>
  <c r="AC21"/>
  <c r="AD21" s="1"/>
  <c r="AG21"/>
  <c r="AH21" s="1"/>
  <c r="AK26"/>
  <c r="AB17"/>
  <c r="AB26"/>
  <c r="AC26"/>
  <c r="AD26" s="1"/>
  <c r="X17"/>
  <c r="Z17" s="1"/>
  <c r="AG17"/>
  <c r="AH17" s="1"/>
  <c r="AC17"/>
  <c r="AD17" s="1"/>
  <c r="AG26"/>
  <c r="AH26" s="1"/>
  <c r="X26"/>
  <c r="AA26" s="1"/>
  <c r="E26" s="1"/>
  <c r="G92" i="8" s="1"/>
  <c r="X18" i="7"/>
  <c r="Z18" s="1"/>
  <c r="AA18" s="1"/>
  <c r="E18" s="1"/>
  <c r="G80" i="8" s="1"/>
  <c r="AG18" i="7"/>
  <c r="AH18" s="1"/>
  <c r="AG30"/>
  <c r="AH30" s="1"/>
  <c r="AB34"/>
  <c r="AB22"/>
  <c r="AE34"/>
  <c r="AF34" s="1"/>
  <c r="X13"/>
  <c r="Z13" s="1"/>
  <c r="AA13" s="1"/>
  <c r="E13" s="1"/>
  <c r="G75" i="8" s="1"/>
  <c r="AE22" i="7"/>
  <c r="AF22" s="1"/>
  <c r="AC22"/>
  <c r="AD22" s="1"/>
  <c r="AG22"/>
  <c r="AH22" s="1"/>
  <c r="AB14"/>
  <c r="AG15"/>
  <c r="AH15" s="1"/>
  <c r="AG14"/>
  <c r="AH14" s="1"/>
  <c r="AE14"/>
  <c r="AF14" s="1"/>
  <c r="AC14"/>
  <c r="AD14" s="1"/>
  <c r="AI14" s="1"/>
  <c r="AC15"/>
  <c r="AD15" s="1"/>
  <c r="AI15" s="1"/>
  <c r="AB15"/>
  <c r="AE15"/>
  <c r="AF15" s="1"/>
  <c r="AB13"/>
  <c r="AC13"/>
  <c r="AD13" s="1"/>
  <c r="AI13" s="1"/>
  <c r="AE13"/>
  <c r="AF13" s="1"/>
  <c r="AG13"/>
  <c r="AH13" s="1"/>
  <c r="I48" i="5"/>
  <c r="J48" s="1"/>
  <c r="I74" i="6" s="1"/>
  <c r="AJ16" i="7" l="1"/>
  <c r="G12"/>
  <c r="H74" i="8"/>
  <c r="I74" s="1"/>
  <c r="AJ35" i="7"/>
  <c r="AM35" s="1"/>
  <c r="F35" s="1"/>
  <c r="H101" i="8" s="1"/>
  <c r="AJ20" i="7"/>
  <c r="AL20" s="1"/>
  <c r="AM20" s="1"/>
  <c r="F20" s="1"/>
  <c r="H82" i="8" s="1"/>
  <c r="I82" s="1"/>
  <c r="AJ32" i="7"/>
  <c r="AM32" s="1"/>
  <c r="F32" s="1"/>
  <c r="H98" i="8" s="1"/>
  <c r="I98" s="1"/>
  <c r="AJ25" i="7"/>
  <c r="AL25" s="1"/>
  <c r="AM25" s="1"/>
  <c r="F25" s="1"/>
  <c r="H91" i="8" s="1"/>
  <c r="AJ36" i="7"/>
  <c r="AM36" s="1"/>
  <c r="F36" s="1"/>
  <c r="H102" i="8" s="1"/>
  <c r="I102" s="1"/>
  <c r="AJ33" i="7"/>
  <c r="AM33" s="1"/>
  <c r="F33" s="1"/>
  <c r="H99" i="8" s="1"/>
  <c r="I99" s="1"/>
  <c r="AJ28" i="7"/>
  <c r="AM28" s="1"/>
  <c r="F28" s="1"/>
  <c r="G28" s="1"/>
  <c r="AJ23"/>
  <c r="AM23" s="1"/>
  <c r="F23" s="1"/>
  <c r="H89" i="8" s="1"/>
  <c r="I89" s="1"/>
  <c r="AJ34" i="7"/>
  <c r="AM34" s="1"/>
  <c r="F34" s="1"/>
  <c r="H100" i="8" s="1"/>
  <c r="I100" s="1"/>
  <c r="AJ30" i="7"/>
  <c r="AM30" s="1"/>
  <c r="F30" s="1"/>
  <c r="H96" i="8" s="1"/>
  <c r="I96" s="1"/>
  <c r="AJ27" i="7"/>
  <c r="AM27" s="1"/>
  <c r="F27" s="1"/>
  <c r="G27" s="1"/>
  <c r="AJ37"/>
  <c r="AM37" s="1"/>
  <c r="F37" s="1"/>
  <c r="H103" i="8" s="1"/>
  <c r="I103" s="1"/>
  <c r="AA25" i="7"/>
  <c r="E25" s="1"/>
  <c r="G91" i="8" s="1"/>
  <c r="AJ26" i="7"/>
  <c r="AM26" s="1"/>
  <c r="F26" s="1"/>
  <c r="H92" i="8" s="1"/>
  <c r="I92" s="1"/>
  <c r="I101"/>
  <c r="AJ31" i="7"/>
  <c r="AM31" s="1"/>
  <c r="F31" s="1"/>
  <c r="H97" i="8" s="1"/>
  <c r="I97" s="1"/>
  <c r="AJ29" i="7"/>
  <c r="AM29" s="1"/>
  <c r="F29" s="1"/>
  <c r="G29" s="1"/>
  <c r="AJ21"/>
  <c r="AL21" s="1"/>
  <c r="AM21" s="1"/>
  <c r="F21" s="1"/>
  <c r="H87" i="8" s="1"/>
  <c r="I87" s="1"/>
  <c r="AA17" i="7"/>
  <c r="E17" s="1"/>
  <c r="G79" i="8" s="1"/>
  <c r="AJ18" i="7"/>
  <c r="AL18" s="1"/>
  <c r="AM18" s="1"/>
  <c r="F18" s="1"/>
  <c r="AJ17"/>
  <c r="AL17" s="1"/>
  <c r="AM17" s="1"/>
  <c r="F17" s="1"/>
  <c r="AJ22"/>
  <c r="AL22" s="1"/>
  <c r="AM22" s="1"/>
  <c r="F22" s="1"/>
  <c r="G22" s="1"/>
  <c r="AJ14"/>
  <c r="AL14" s="1"/>
  <c r="AM14" s="1"/>
  <c r="F14" s="1"/>
  <c r="AJ15"/>
  <c r="AL15" s="1"/>
  <c r="AM15" s="1"/>
  <c r="F15" s="1"/>
  <c r="AJ13"/>
  <c r="G20"/>
  <c r="G19"/>
  <c r="H81" i="8"/>
  <c r="I81" s="1"/>
  <c r="AL16" i="7"/>
  <c r="AM16" s="1"/>
  <c r="F16" s="1"/>
  <c r="AL24"/>
  <c r="AM24" s="1"/>
  <c r="F24" s="1"/>
  <c r="C20" i="2"/>
  <c r="J20" s="1"/>
  <c r="C23"/>
  <c r="J23" s="1"/>
  <c r="I42" i="5"/>
  <c r="J42" s="1"/>
  <c r="I69" i="6" s="1"/>
  <c r="I41" i="5"/>
  <c r="J41" s="1"/>
  <c r="I68" i="6" s="1"/>
  <c r="I40" i="5"/>
  <c r="J40" s="1"/>
  <c r="I67" i="6" s="1"/>
  <c r="J49" i="5"/>
  <c r="I75" i="6" s="1"/>
  <c r="J47" i="5"/>
  <c r="I73" i="6" s="1"/>
  <c r="J46" i="5"/>
  <c r="I72" i="6" s="1"/>
  <c r="J45" i="5"/>
  <c r="I71" i="6" s="1"/>
  <c r="I44" i="5"/>
  <c r="J44" s="1"/>
  <c r="I70" i="6" s="1"/>
  <c r="I38" i="5"/>
  <c r="H64" i="6" s="1"/>
  <c r="I37" i="5"/>
  <c r="G63" i="6" s="1"/>
  <c r="I36" i="5"/>
  <c r="G62" i="6" s="1"/>
  <c r="I35" i="5"/>
  <c r="G61" i="6" s="1"/>
  <c r="I34" i="5"/>
  <c r="G60" i="6" s="1"/>
  <c r="I33" i="5"/>
  <c r="G59" i="6" s="1"/>
  <c r="I32" i="5"/>
  <c r="G58" i="6" s="1"/>
  <c r="I31" i="5"/>
  <c r="G57" i="6" s="1"/>
  <c r="J26" i="5"/>
  <c r="J24"/>
  <c r="I49" i="6" s="1"/>
  <c r="J22" i="5"/>
  <c r="I43" i="6" s="1"/>
  <c r="J44" s="1"/>
  <c r="J19" i="5"/>
  <c r="I47" i="6" s="1"/>
  <c r="G14" i="5"/>
  <c r="I36" i="6" s="1"/>
  <c r="E6" i="5"/>
  <c r="E5"/>
  <c r="E4"/>
  <c r="E3"/>
  <c r="G35" i="7" l="1"/>
  <c r="G30"/>
  <c r="G33"/>
  <c r="G32"/>
  <c r="H93" i="8"/>
  <c r="I93" s="1"/>
  <c r="G37" i="7"/>
  <c r="G36"/>
  <c r="G23"/>
  <c r="H94" i="8"/>
  <c r="I94" s="1"/>
  <c r="G34" i="7"/>
  <c r="H95" i="8"/>
  <c r="I95" s="1"/>
  <c r="G25" i="7"/>
  <c r="I91" i="8"/>
  <c r="G26" i="7"/>
  <c r="G21"/>
  <c r="G31"/>
  <c r="H88" i="8"/>
  <c r="I88" s="1"/>
  <c r="AL13" i="7"/>
  <c r="AM13" s="1"/>
  <c r="H75" i="8" s="1"/>
  <c r="I75" s="1"/>
  <c r="G24" i="7"/>
  <c r="H90" i="8"/>
  <c r="I90" s="1"/>
  <c r="G18" i="7"/>
  <c r="H80" i="8"/>
  <c r="I80" s="1"/>
  <c r="G17" i="7"/>
  <c r="H79" i="8"/>
  <c r="I79" s="1"/>
  <c r="G16" i="7"/>
  <c r="H78" i="8"/>
  <c r="I78" s="1"/>
  <c r="G15" i="7"/>
  <c r="H77" i="8"/>
  <c r="I77" s="1"/>
  <c r="G14" i="7"/>
  <c r="H76" i="8"/>
  <c r="I76" s="1"/>
  <c r="J60" i="5"/>
  <c r="I48" i="6"/>
  <c r="J49" s="1"/>
  <c r="I76"/>
  <c r="J76" s="1"/>
  <c r="K6" i="2"/>
  <c r="K7" s="1"/>
  <c r="P3"/>
  <c r="J3"/>
  <c r="C3"/>
  <c r="O2"/>
  <c r="D2"/>
  <c r="H68" i="1"/>
  <c r="H66"/>
  <c r="H63"/>
  <c r="H62"/>
  <c r="H61"/>
  <c r="H60"/>
  <c r="H59"/>
  <c r="R6" i="2"/>
  <c r="R7" s="1"/>
  <c r="N22"/>
  <c r="S22" s="1"/>
  <c r="M6"/>
  <c r="M7" s="1"/>
  <c r="M8" s="1"/>
  <c r="M9" s="1"/>
  <c r="M10" s="1"/>
  <c r="M11" s="1"/>
  <c r="M12" s="1"/>
  <c r="M13" s="1"/>
  <c r="M14" s="1"/>
  <c r="M15" s="1"/>
  <c r="M16" s="1"/>
  <c r="M17" s="1"/>
  <c r="J21"/>
  <c r="H6"/>
  <c r="G6"/>
  <c r="G7" s="1"/>
  <c r="G8" s="1"/>
  <c r="G9" s="1"/>
  <c r="G11" s="1"/>
  <c r="G12" s="1"/>
  <c r="G13" s="1"/>
  <c r="G14" s="1"/>
  <c r="G15" s="1"/>
  <c r="G16" s="1"/>
  <c r="G17" s="1"/>
  <c r="F10"/>
  <c r="F11" s="1"/>
  <c r="F12" s="1"/>
  <c r="F13" s="1"/>
  <c r="F14" s="1"/>
  <c r="F15" s="1"/>
  <c r="F17" s="1"/>
  <c r="F6"/>
  <c r="D6"/>
  <c r="C10"/>
  <c r="C6"/>
  <c r="C90" i="4"/>
  <c r="C89"/>
  <c r="L75"/>
  <c r="L74"/>
  <c r="K71"/>
  <c r="J71"/>
  <c r="K70"/>
  <c r="J70"/>
  <c r="K69"/>
  <c r="J69"/>
  <c r="K68"/>
  <c r="J68"/>
  <c r="K67"/>
  <c r="J67"/>
  <c r="H62"/>
  <c r="H61"/>
  <c r="H60"/>
  <c r="H59"/>
  <c r="H58"/>
  <c r="H57"/>
  <c r="H56"/>
  <c r="H55"/>
  <c r="H54"/>
  <c r="H53"/>
  <c r="J44"/>
  <c r="L45" s="1"/>
  <c r="K41"/>
  <c r="J36"/>
  <c r="J35"/>
  <c r="J28"/>
  <c r="K33" s="1"/>
  <c r="H11"/>
  <c r="E11"/>
  <c r="B11"/>
  <c r="H9"/>
  <c r="B9"/>
  <c r="H8"/>
  <c r="B8"/>
  <c r="I81" s="1"/>
  <c r="H7"/>
  <c r="B7"/>
  <c r="I89" s="1"/>
  <c r="S24" i="2"/>
  <c r="J24"/>
  <c r="T24" s="1"/>
  <c r="S23"/>
  <c r="T23" s="1"/>
  <c r="J22"/>
  <c r="S21"/>
  <c r="S20"/>
  <c r="P8"/>
  <c r="P9" s="1"/>
  <c r="P10" s="1"/>
  <c r="P11" s="1"/>
  <c r="P12" s="1"/>
  <c r="P13" s="1"/>
  <c r="P14" s="1"/>
  <c r="P15" s="1"/>
  <c r="P16" s="1"/>
  <c r="P17" s="1"/>
  <c r="Q7"/>
  <c r="P7"/>
  <c r="O7"/>
  <c r="O8" s="1"/>
  <c r="O9" s="1"/>
  <c r="L7"/>
  <c r="L8" s="1"/>
  <c r="L9" s="1"/>
  <c r="L10" s="1"/>
  <c r="L11" s="1"/>
  <c r="L12" s="1"/>
  <c r="L13" s="1"/>
  <c r="L14" s="1"/>
  <c r="L15" s="1"/>
  <c r="L16" s="1"/>
  <c r="L17" s="1"/>
  <c r="F7" l="1"/>
  <c r="I6"/>
  <c r="E6" s="1"/>
  <c r="D46" i="1" s="1"/>
  <c r="I10" i="2"/>
  <c r="E10" s="1"/>
  <c r="P25"/>
  <c r="H64" i="8"/>
  <c r="G13" i="7"/>
  <c r="G38" s="1"/>
  <c r="C11" i="2"/>
  <c r="N10"/>
  <c r="C7"/>
  <c r="T21"/>
  <c r="T20"/>
  <c r="L76" i="4"/>
  <c r="L78" s="1"/>
  <c r="C82" s="1"/>
  <c r="J62"/>
  <c r="K62" s="1"/>
  <c r="L72" s="1"/>
  <c r="K36"/>
  <c r="I90"/>
  <c r="T22" i="2"/>
  <c r="R8"/>
  <c r="R9" s="1"/>
  <c r="R10" s="1"/>
  <c r="R11" s="1"/>
  <c r="R12" s="1"/>
  <c r="R13" s="1"/>
  <c r="R14" s="1"/>
  <c r="K37" i="4"/>
  <c r="L42" s="1"/>
  <c r="L46" s="1"/>
  <c r="L49" s="1"/>
  <c r="C81"/>
  <c r="K8" i="2"/>
  <c r="O10"/>
  <c r="O11" s="1"/>
  <c r="O12" s="1"/>
  <c r="O13" s="1"/>
  <c r="O14" s="1"/>
  <c r="O15" s="1"/>
  <c r="O16" s="1"/>
  <c r="O17" s="1"/>
  <c r="L25"/>
  <c r="D7"/>
  <c r="D8" s="1"/>
  <c r="D9" s="1"/>
  <c r="D10" s="1"/>
  <c r="D11" s="1"/>
  <c r="D12" s="1"/>
  <c r="D13" s="1"/>
  <c r="D14" s="1"/>
  <c r="D15" s="1"/>
  <c r="D16" s="1"/>
  <c r="D17" s="1"/>
  <c r="H7"/>
  <c r="H8" s="1"/>
  <c r="H9" s="1"/>
  <c r="H10" s="1"/>
  <c r="H11" s="1"/>
  <c r="H12" s="1"/>
  <c r="H13" s="1"/>
  <c r="H14" s="1"/>
  <c r="H15" s="1"/>
  <c r="H16" s="1"/>
  <c r="H17" s="1"/>
  <c r="Q8"/>
  <c r="Q9" s="1"/>
  <c r="Q10" s="1"/>
  <c r="Q11" s="1"/>
  <c r="Q12" s="1"/>
  <c r="Q13" s="1"/>
  <c r="Q14" s="1"/>
  <c r="Q15" s="1"/>
  <c r="Q16" s="1"/>
  <c r="Q17" s="1"/>
  <c r="I11" l="1"/>
  <c r="E11" s="1"/>
  <c r="J11" s="1"/>
  <c r="F8"/>
  <c r="I7"/>
  <c r="E7" s="1"/>
  <c r="C12"/>
  <c r="C8"/>
  <c r="E18"/>
  <c r="N11"/>
  <c r="Q25"/>
  <c r="N6"/>
  <c r="S6" s="1"/>
  <c r="L73" i="4"/>
  <c r="N7" i="2"/>
  <c r="S7" s="1"/>
  <c r="R25"/>
  <c r="J66" i="5" s="1"/>
  <c r="K84" i="6" s="1"/>
  <c r="M25" i="2"/>
  <c r="J10"/>
  <c r="K9"/>
  <c r="G25"/>
  <c r="J6"/>
  <c r="O25"/>
  <c r="D25"/>
  <c r="H25"/>
  <c r="I12" l="1"/>
  <c r="E12" s="1"/>
  <c r="J12" s="1"/>
  <c r="F9"/>
  <c r="I9" s="1"/>
  <c r="I8"/>
  <c r="E8" s="1"/>
  <c r="F25"/>
  <c r="G12" i="5" s="1"/>
  <c r="I34" i="6" s="1"/>
  <c r="J36" s="1"/>
  <c r="C13" i="2"/>
  <c r="C9"/>
  <c r="E9" s="1"/>
  <c r="N8"/>
  <c r="S8" s="1"/>
  <c r="G15" i="5"/>
  <c r="J15" s="1"/>
  <c r="J7" i="2"/>
  <c r="T7" s="1"/>
  <c r="I30" i="5"/>
  <c r="G56" i="6" s="1"/>
  <c r="N9" i="2"/>
  <c r="N12"/>
  <c r="N18"/>
  <c r="S18" s="1"/>
  <c r="J18"/>
  <c r="T6"/>
  <c r="K10"/>
  <c r="E13" l="1"/>
  <c r="D47" i="1" s="1"/>
  <c r="E19" i="2" s="1"/>
  <c r="J19" s="1"/>
  <c r="I13"/>
  <c r="C14"/>
  <c r="J8"/>
  <c r="T8" s="1"/>
  <c r="N14"/>
  <c r="S9"/>
  <c r="T18"/>
  <c r="N13"/>
  <c r="K11"/>
  <c r="S10"/>
  <c r="T10" s="1"/>
  <c r="J9"/>
  <c r="E14" l="1"/>
  <c r="J14" s="1"/>
  <c r="I14"/>
  <c r="J13"/>
  <c r="C15"/>
  <c r="N19"/>
  <c r="S19" s="1"/>
  <c r="S11"/>
  <c r="T11" s="1"/>
  <c r="K12"/>
  <c r="T9"/>
  <c r="E15" l="1"/>
  <c r="J15" s="1"/>
  <c r="I15"/>
  <c r="N15"/>
  <c r="T19"/>
  <c r="K13"/>
  <c r="S12"/>
  <c r="T12" s="1"/>
  <c r="C17" l="1"/>
  <c r="I17" s="1"/>
  <c r="I25" s="1"/>
  <c r="J16"/>
  <c r="N16"/>
  <c r="S13"/>
  <c r="T13" s="1"/>
  <c r="K14"/>
  <c r="E17" l="1"/>
  <c r="J17" s="1"/>
  <c r="J25" s="1"/>
  <c r="C25"/>
  <c r="N17"/>
  <c r="N25" s="1"/>
  <c r="K15"/>
  <c r="S14"/>
  <c r="T14" s="1"/>
  <c r="E25" l="1"/>
  <c r="J8" i="5"/>
  <c r="J16" s="1"/>
  <c r="J18" s="1"/>
  <c r="J20" s="1"/>
  <c r="S15" i="2"/>
  <c r="T15" s="1"/>
  <c r="K16"/>
  <c r="J23" i="5" l="1"/>
  <c r="J25" s="1"/>
  <c r="J27" s="1"/>
  <c r="I26" i="6"/>
  <c r="J31" s="1"/>
  <c r="S16" i="2"/>
  <c r="T16" s="1"/>
  <c r="K17"/>
  <c r="K37" i="6" l="1"/>
  <c r="S17" i="2"/>
  <c r="K25"/>
  <c r="I29" i="5" s="1"/>
  <c r="G55" i="6" s="1"/>
  <c r="I65" s="1"/>
  <c r="K39" l="1"/>
  <c r="K45" s="1"/>
  <c r="K50" s="1"/>
  <c r="K52" s="1"/>
  <c r="S25" i="2"/>
  <c r="T17"/>
  <c r="T25" s="1"/>
  <c r="I39" i="5" l="1"/>
  <c r="J39" s="1"/>
  <c r="J50" s="1"/>
  <c r="I51" l="1"/>
  <c r="J51" s="1"/>
  <c r="I10" i="7" s="1"/>
  <c r="J65" i="6"/>
  <c r="K77" s="1"/>
  <c r="K78" s="1"/>
  <c r="AB10" i="7" l="1"/>
  <c r="AG10"/>
  <c r="AH10" s="1"/>
  <c r="AK10"/>
  <c r="AC10"/>
  <c r="AD10" s="1"/>
  <c r="AI10" s="1"/>
  <c r="AE10"/>
  <c r="AF10" s="1"/>
  <c r="F54" i="5"/>
  <c r="I54" s="1"/>
  <c r="J58" s="1"/>
  <c r="F55"/>
  <c r="I55" s="1"/>
  <c r="F56"/>
  <c r="I56" s="1"/>
  <c r="AJ10" i="7" l="1"/>
  <c r="I57" i="5"/>
  <c r="J59" s="1"/>
  <c r="J61" s="1"/>
  <c r="AL10" i="7" l="1"/>
  <c r="AM10" s="1"/>
  <c r="K79" i="6"/>
  <c r="J62" i="5"/>
  <c r="K80" i="6" s="1"/>
  <c r="K81" l="1"/>
  <c r="J63" i="5"/>
  <c r="E73" i="8" l="1"/>
  <c r="F10" i="7"/>
  <c r="H57" i="8" l="1"/>
  <c r="H17"/>
  <c r="H10" i="7"/>
  <c r="U10" l="1"/>
  <c r="V10" s="1"/>
  <c r="H56" i="8"/>
  <c r="H59" s="1"/>
  <c r="S10" i="7"/>
  <c r="T10" s="1"/>
  <c r="C11"/>
  <c r="P10"/>
  <c r="Q10"/>
  <c r="R10" s="1"/>
  <c r="W10" s="1"/>
  <c r="Y10"/>
  <c r="X10" l="1"/>
  <c r="Y11"/>
  <c r="U11"/>
  <c r="V11" s="1"/>
  <c r="Q11"/>
  <c r="R11" s="1"/>
  <c r="W11" s="1"/>
  <c r="D73" i="8"/>
  <c r="F73" s="1"/>
  <c r="S11" i="7"/>
  <c r="T11" s="1"/>
  <c r="D11"/>
  <c r="P11"/>
  <c r="Z10" l="1"/>
  <c r="AA10" s="1"/>
  <c r="J10" s="1"/>
  <c r="K10" s="1"/>
  <c r="X11"/>
  <c r="Z11" s="1"/>
  <c r="AE11"/>
  <c r="AF11" s="1"/>
  <c r="AG11"/>
  <c r="AH11" s="1"/>
  <c r="AB11"/>
  <c r="AK11"/>
  <c r="AC11"/>
  <c r="AD11" s="1"/>
  <c r="AI11"/>
  <c r="AA11" l="1"/>
  <c r="E11" s="1"/>
  <c r="G73" i="8" s="1"/>
  <c r="AJ11" i="7"/>
  <c r="AL11" s="1"/>
  <c r="H61" i="8" l="1"/>
  <c r="AM11" i="7"/>
  <c r="F11" s="1"/>
  <c r="H73" i="8" l="1"/>
  <c r="I73" s="1"/>
  <c r="H60"/>
  <c r="H62" s="1"/>
  <c r="H66" s="1"/>
  <c r="G11" i="7"/>
  <c r="J64" i="5" l="1"/>
  <c r="K82" i="6" s="1"/>
  <c r="K83" s="1"/>
  <c r="B89" s="1"/>
  <c r="D81" i="1"/>
  <c r="J65" i="5" l="1"/>
  <c r="J68" s="1"/>
  <c r="K86" i="6" s="1"/>
  <c r="J67" i="5" l="1"/>
  <c r="K85" i="6" s="1"/>
</calcChain>
</file>

<file path=xl/comments1.xml><?xml version="1.0" encoding="utf-8"?>
<comments xmlns="http://schemas.openxmlformats.org/spreadsheetml/2006/main">
  <authors>
    <author>city</author>
  </authors>
  <commentList>
    <comment ref="J22" authorId="0">
      <text>
        <r>
          <rPr>
            <b/>
            <sz val="9"/>
            <color indexed="81"/>
            <rFont val="Tahoma"/>
            <family val="2"/>
          </rPr>
          <t>In case of construction of House Fill amount in This cell.
&amp; leave blank the above cell</t>
        </r>
      </text>
    </comment>
  </commentList>
</comments>
</file>

<file path=xl/sharedStrings.xml><?xml version="1.0" encoding="utf-8"?>
<sst xmlns="http://schemas.openxmlformats.org/spreadsheetml/2006/main" count="757" uniqueCount="547">
  <si>
    <t xml:space="preserve">5. Tax Sheet पर आप कुछ बदलना चाहते है तो बदल सकते है । इसके बाद आप कोई भी शीट Print कर सकते है । </t>
  </si>
  <si>
    <t>Name</t>
  </si>
  <si>
    <t xml:space="preserve">&lt;- यहाँ अपना नाम लिखें </t>
  </si>
  <si>
    <t>Designation</t>
  </si>
  <si>
    <t xml:space="preserve">&lt;- यहाँ अपने पद का नाम लिखें </t>
  </si>
  <si>
    <t>Class</t>
  </si>
  <si>
    <t>&lt;- यहाँ अपने पद की श्रेणी लिखें (Class 1, 2, 3 or 4)</t>
  </si>
  <si>
    <t>Office</t>
  </si>
  <si>
    <t xml:space="preserve">&lt;- यहाँ अपने ऑफिस का नाम लिखें </t>
  </si>
  <si>
    <t xml:space="preserve">PAN No. </t>
  </si>
  <si>
    <t xml:space="preserve">&lt;- यहाँ अपना PAN नम्बर लिखें </t>
  </si>
  <si>
    <t>Residential Status</t>
  </si>
  <si>
    <t>Resident</t>
  </si>
  <si>
    <t xml:space="preserve">&lt;- यहाँ अपना Residential Status लिखें </t>
  </si>
  <si>
    <t>GIS Contribution</t>
  </si>
  <si>
    <t>NPS/ GPF Deduction Status</t>
  </si>
  <si>
    <t>Handicapped Status</t>
  </si>
  <si>
    <t>No. of Children  Edu। Allow.</t>
  </si>
  <si>
    <t xml:space="preserve">&lt;- यहाँ बच्चों की संख्या भरें जिनका शिक्षा भत्ता लिया गया है।  </t>
  </si>
  <si>
    <t>Non-Resident</t>
  </si>
  <si>
    <t>Not Ordinary Resident</t>
  </si>
  <si>
    <t>Name of Employer</t>
  </si>
  <si>
    <t xml:space="preserve">&lt;- यहाँ अपने ऑफिस के मुखिया का नाम लिखें। </t>
  </si>
  <si>
    <t xml:space="preserve">&lt;- यहाँ अपने ऑफिस के मुखिया का पद लिखें। </t>
  </si>
  <si>
    <t>Address (Office)</t>
  </si>
  <si>
    <t xml:space="preserve">&lt;- यहाँ अपने मुखिया के ऑफिस का नाम लिखें </t>
  </si>
  <si>
    <t xml:space="preserve">&lt;- यहाँ अपने मुखिया का PAN नम्बर लिखें।  </t>
  </si>
  <si>
    <t xml:space="preserve">&lt;- यहाँ अपने मुखिया का TAN नम्बर लिखें।  </t>
  </si>
  <si>
    <t>Special Pay if any</t>
  </si>
  <si>
    <t>Any other Allowance</t>
  </si>
  <si>
    <t>LTC Received</t>
  </si>
  <si>
    <t>DA Arear-I</t>
  </si>
  <si>
    <t>DA Arear-II</t>
  </si>
  <si>
    <t>Any Other Amount/Arrear</t>
  </si>
  <si>
    <t>Income from House property</t>
  </si>
  <si>
    <t>Income from Bank Interest</t>
  </si>
  <si>
    <t>Total Tax Paid Per Month</t>
  </si>
  <si>
    <t>Name of Employee :</t>
  </si>
  <si>
    <t>Designation :</t>
  </si>
  <si>
    <t>Office :</t>
  </si>
  <si>
    <t>Residential Status :</t>
  </si>
  <si>
    <t xml:space="preserve">Sr. No. </t>
  </si>
  <si>
    <t>Salary paid in month of</t>
  </si>
  <si>
    <t xml:space="preserve">Pay </t>
  </si>
  <si>
    <t>PP/ SP</t>
  </si>
  <si>
    <t>DA</t>
  </si>
  <si>
    <t>HRA</t>
  </si>
  <si>
    <t>Med</t>
  </si>
  <si>
    <t>CCA/ Edu All</t>
  </si>
  <si>
    <t>Conv. for H/Cap</t>
  </si>
  <si>
    <t>Total        3 to 11</t>
  </si>
  <si>
    <t>GPF (Sub)</t>
  </si>
  <si>
    <t>GPF (Adv)</t>
  </si>
  <si>
    <t>GIS</t>
  </si>
  <si>
    <t>NPS</t>
  </si>
  <si>
    <t>Adv</t>
  </si>
  <si>
    <t>Loan</t>
  </si>
  <si>
    <t>Other</t>
  </si>
  <si>
    <t>Income            Tax Paid</t>
  </si>
  <si>
    <t>Total Deductions 13 to 19</t>
  </si>
  <si>
    <t>Net Paid</t>
  </si>
  <si>
    <t>Mar paid in Apr</t>
  </si>
  <si>
    <t>Apr paid in May</t>
  </si>
  <si>
    <t>May paid in Jun</t>
  </si>
  <si>
    <t>Jun paid in Jul</t>
  </si>
  <si>
    <t>Jul paid in Aug</t>
  </si>
  <si>
    <t>Aug paid in Sep</t>
  </si>
  <si>
    <t>Sep paid in Oct</t>
  </si>
  <si>
    <t>Oct paid in Nov</t>
  </si>
  <si>
    <t>Nov paid in Dec</t>
  </si>
  <si>
    <t>Dec paid in Jan</t>
  </si>
  <si>
    <t>Jan paid in Feb</t>
  </si>
  <si>
    <t>Feb paid in Mar</t>
  </si>
  <si>
    <t>DA Arrear-I</t>
  </si>
  <si>
    <t>DA Arrear-II</t>
  </si>
  <si>
    <t>LTC/ Arrears</t>
  </si>
  <si>
    <t>Edu.Allowance</t>
  </si>
  <si>
    <t>Salary Arrear</t>
  </si>
  <si>
    <t>Any Other</t>
  </si>
  <si>
    <t>Grand Total</t>
  </si>
  <si>
    <t>Signature of Employee</t>
  </si>
  <si>
    <t>Signature of DDO with Seal</t>
  </si>
  <si>
    <t>Rs.</t>
  </si>
  <si>
    <t>Total</t>
  </si>
  <si>
    <t>C</t>
  </si>
  <si>
    <t>E</t>
  </si>
  <si>
    <t>F</t>
  </si>
  <si>
    <t>Gross Total Income</t>
  </si>
  <si>
    <t>G</t>
  </si>
  <si>
    <t>H</t>
  </si>
  <si>
    <t>I</t>
  </si>
  <si>
    <t>J</t>
  </si>
  <si>
    <t>Computation of Tax</t>
  </si>
  <si>
    <t>L</t>
  </si>
  <si>
    <t>M</t>
  </si>
  <si>
    <t>N</t>
  </si>
  <si>
    <t>O</t>
  </si>
  <si>
    <t>P</t>
  </si>
  <si>
    <t>Checked by</t>
  </si>
  <si>
    <t>Form No. 16 [See rule 31 (1) (a)]</t>
  </si>
  <si>
    <t>Part A</t>
  </si>
  <si>
    <t>Certificate u/s 203 of Income Tax Act, 1961 for tax deducted at source on salary</t>
  </si>
  <si>
    <t>Name and Address of Employer</t>
  </si>
  <si>
    <t>Name and Designation of Employee</t>
  </si>
  <si>
    <t>PAN of the Deductor</t>
  </si>
  <si>
    <t>TAN of Deductor</t>
  </si>
  <si>
    <t>PAN of Employee</t>
  </si>
  <si>
    <t>CIT (TDS)</t>
  </si>
  <si>
    <t>Assessment Year</t>
  </si>
  <si>
    <t>Period</t>
  </si>
  <si>
    <t>Address …………………………………………………………………………………..</t>
  </si>
  <si>
    <t>2017-18</t>
  </si>
  <si>
    <t xml:space="preserve">From </t>
  </si>
  <si>
    <t>To</t>
  </si>
  <si>
    <t>………………………………………………………………………………………………..</t>
  </si>
  <si>
    <t>City ……………………………………….. PIN Code ……………………………..</t>
  </si>
  <si>
    <t>Summary of Tax deducted at Source</t>
  </si>
  <si>
    <t>Quarter</t>
  </si>
  <si>
    <t>Receipt numbers of original statements of TDS under sub-section (3) of section 200</t>
  </si>
  <si>
    <t>Amounts of tax deducted in respect of the employee</t>
  </si>
  <si>
    <t>Amounts of tax deposited remitted in respect of the employee</t>
  </si>
  <si>
    <t>Quarter 1</t>
  </si>
  <si>
    <t>Quarter 2</t>
  </si>
  <si>
    <t>Quarter 3</t>
  </si>
  <si>
    <t>Quarter 4</t>
  </si>
  <si>
    <t>Part B (Refer Note 1)</t>
  </si>
  <si>
    <t>DETAILS OF SALARY PAID AND ANY OTHER INCOME AND TAX DEDUCTED</t>
  </si>
  <si>
    <t xml:space="preserve">1. Gross Salary </t>
  </si>
  <si>
    <t>(a) Salary as per provisions contained in secion 17 (1)</t>
  </si>
  <si>
    <t>(b) Value of perquisites u/s 17 (2)</t>
  </si>
  <si>
    <t xml:space="preserve">       (as per form no. 12BB, wherever applicable)</t>
  </si>
  <si>
    <t>(c) Profits in lieu of salary u/s 17 (3)</t>
  </si>
  <si>
    <t>(d) Total</t>
  </si>
  <si>
    <t>2. Less: Allowance to the extent u/s 10</t>
  </si>
  <si>
    <t>House Rent Allowance</t>
  </si>
  <si>
    <t>Type here if any other</t>
  </si>
  <si>
    <t>3. Balance (1-2)</t>
  </si>
  <si>
    <t>4. Deductions:</t>
  </si>
  <si>
    <t>(a) Entertainment Allowance</t>
  </si>
  <si>
    <t>(b) Tax on Employment</t>
  </si>
  <si>
    <t>5. Aggregate of 4 (a) and (b)</t>
  </si>
  <si>
    <t>6. Income chargeanble under the head 'salaries' (3-5)</t>
  </si>
  <si>
    <t>7. Add: Any other income reported by Employee</t>
  </si>
  <si>
    <t>Interest from Saving Bank Accounts</t>
  </si>
  <si>
    <t>8. Gross Total Income (6+7) c/f</t>
  </si>
  <si>
    <t>8. Gross Total Income (6+7) b/f</t>
  </si>
  <si>
    <t>9. Deductions under chapter VI A</t>
  </si>
  <si>
    <t>Gross Amount</t>
  </si>
  <si>
    <t>Deductible Amount</t>
  </si>
  <si>
    <t xml:space="preserve">        (A) Sections 80C, 80CCC, 80CCD</t>
  </si>
  <si>
    <t>a) Section 80C</t>
  </si>
  <si>
    <t>Amount (in Rs.)</t>
  </si>
  <si>
    <t>i)  GPF</t>
  </si>
  <si>
    <t>ii) GIS</t>
  </si>
  <si>
    <t>iii) LIC</t>
  </si>
  <si>
    <t>iv) ULIP</t>
  </si>
  <si>
    <t>v) Repayment of House Loan</t>
  </si>
  <si>
    <t>vi)Tution Fee (Max. two children)</t>
  </si>
  <si>
    <t>vii) Investment in NSC</t>
  </si>
  <si>
    <t>viii) Accrued Interest on NSC</t>
  </si>
  <si>
    <t>ix) NPS</t>
  </si>
  <si>
    <t>x) Any Other</t>
  </si>
  <si>
    <t>Note:   1. Aggregate amount deductible under section 80C,</t>
  </si>
  <si>
    <t xml:space="preserve">       80CCC and 80CCD shall not exceed one lakh fifty thousand rupees.</t>
  </si>
  <si>
    <t xml:space="preserve">        (B) Other sections (80E, G, TTA etc.) under chapter VI A</t>
  </si>
  <si>
    <t>Qualifying Amount</t>
  </si>
  <si>
    <t>i) Section</t>
  </si>
  <si>
    <t xml:space="preserve"> 80CCD (1B)</t>
  </si>
  <si>
    <t>ii) Section</t>
  </si>
  <si>
    <t xml:space="preserve"> 80CCG</t>
  </si>
  <si>
    <t>iii) Section</t>
  </si>
  <si>
    <t xml:space="preserve">  80D, DD, DDB, 80E</t>
  </si>
  <si>
    <t>iv) Section</t>
  </si>
  <si>
    <t xml:space="preserve">  88 TTA (1)</t>
  </si>
  <si>
    <t>v) Section</t>
  </si>
  <si>
    <t xml:space="preserve"> 80U and others</t>
  </si>
  <si>
    <t>10. Aggregate of deductible amounts under chapter VI-A</t>
  </si>
  <si>
    <t>11. Total Income (8-10)</t>
  </si>
  <si>
    <t>12. Tax on Total Income</t>
  </si>
  <si>
    <t>13. Education Cess @ 3% (on tax computed in Sr. No. 12)</t>
  </si>
  <si>
    <t>14. Tax Payable (12+13)</t>
  </si>
  <si>
    <t>15. Less: Relief under section 89 (attach details in form 10 E)</t>
  </si>
  <si>
    <t>16. Tax Payable (14-15)</t>
  </si>
  <si>
    <t xml:space="preserve">Verification: </t>
  </si>
  <si>
    <t xml:space="preserve">working in the capacity of </t>
  </si>
  <si>
    <t xml:space="preserve">do hereby certify that a sum of </t>
  </si>
  <si>
    <t xml:space="preserve">            Rs. </t>
  </si>
  <si>
    <t>[Rupees                                                                                                                                  (in words)]</t>
  </si>
  <si>
    <t>has been</t>
  </si>
  <si>
    <t>deducted at source and paid to the credit of the Central Government. I further certify that the information given</t>
  </si>
  <si>
    <t xml:space="preserve">above is true and correct based on the books of account, documents, TDS statement, TDS deposited and other </t>
  </si>
  <si>
    <t>available records.</t>
  </si>
  <si>
    <t>Signature of the person responsible for deduction of tax</t>
  </si>
  <si>
    <t xml:space="preserve">Place </t>
  </si>
  <si>
    <t>Full Name</t>
  </si>
  <si>
    <t>Date</t>
  </si>
  <si>
    <t>Desgination</t>
  </si>
  <si>
    <t xml:space="preserve">Note: 1. If an assessee is employed under more than one employer during the year, each of the employers shall issue part A of the certificate in form no. 16 pertaining to the </t>
  </si>
  <si>
    <t>period for which such assessee was employed with each of the employers. Part B may be issued by each of the employers or the last employer at the option of the assessee</t>
  </si>
  <si>
    <t>2. Government deductors to enclose Annexure-A if tax paid without production of an Income Tax Challan and Annexure-B if tax paid accompanied by an income tax Challan.</t>
  </si>
  <si>
    <t>3. Non-Government deductors to enclose Annexure-B.</t>
  </si>
  <si>
    <t>4. The deductor shall furnish the address of the Commissioner of Income Tax (TDS) having jurisdiction as regards TDS statements of the assessee.</t>
  </si>
  <si>
    <t>5. This form shall be applicable only in respect of tax deducted on or after 1st day of April, 2015.</t>
  </si>
  <si>
    <t>Downloaded from www.officebabu.com</t>
  </si>
  <si>
    <t>Repayment of House Loan</t>
  </si>
  <si>
    <t xml:space="preserve">Accrued Interest on NSC </t>
  </si>
  <si>
    <t>GPF Deduction (Per Month)</t>
  </si>
  <si>
    <t>HBA Interest Paid</t>
  </si>
  <si>
    <t xml:space="preserve">Maximum Rs.  200000 </t>
  </si>
  <si>
    <t xml:space="preserve">NPS Self Contribution </t>
  </si>
  <si>
    <t>Maximum 50000</t>
  </si>
  <si>
    <t>Office Name :</t>
  </si>
  <si>
    <t>2. आपको सही Calculation के लिए  सभी कालम भरने जरूरी है।</t>
  </si>
  <si>
    <t xml:space="preserve">1. सबसे पहले आपको Introduction Sheet पर अपनी वांछित सूचना भरनी है।     </t>
  </si>
  <si>
    <t xml:space="preserve">4. Statement Sheet में आपको क्रीम रंग की Cells  में अपनी Detail  भरनी है  </t>
  </si>
  <si>
    <t xml:space="preserve">&lt;-यहाँ Tax की मासिक कटौती लिखें </t>
  </si>
  <si>
    <r>
      <t xml:space="preserve">&lt;-यदि आप </t>
    </r>
    <r>
      <rPr>
        <b/>
        <sz val="11"/>
        <color rgb="FFFF0000"/>
        <rFont val="Calibri"/>
        <family val="2"/>
        <scheme val="minor"/>
      </rPr>
      <t>NPS की श्रेणी में आते है तो 1</t>
    </r>
    <r>
      <rPr>
        <sz val="11"/>
        <rFont val="Calibri"/>
        <family val="2"/>
        <scheme val="minor"/>
      </rPr>
      <t xml:space="preserve"> लिखे, </t>
    </r>
    <r>
      <rPr>
        <b/>
        <sz val="11"/>
        <color rgb="FFFF0000"/>
        <rFont val="Calibri"/>
        <family val="2"/>
        <scheme val="minor"/>
      </rPr>
      <t xml:space="preserve">GPF के लिए 0 </t>
    </r>
    <r>
      <rPr>
        <sz val="11"/>
        <rFont val="Calibri"/>
        <family val="2"/>
        <scheme val="minor"/>
      </rPr>
      <t xml:space="preserve">लिखें </t>
    </r>
  </si>
  <si>
    <r>
      <t xml:space="preserve">&lt;-यदि आप </t>
    </r>
    <r>
      <rPr>
        <b/>
        <sz val="11"/>
        <color rgb="FFFF0000"/>
        <rFont val="Calibri"/>
        <family val="2"/>
        <scheme val="minor"/>
      </rPr>
      <t>Handicapped Allowance लेते है तो 1</t>
    </r>
    <r>
      <rPr>
        <sz val="11"/>
        <rFont val="Calibri"/>
        <family val="2"/>
        <scheme val="minor"/>
      </rPr>
      <t xml:space="preserve"> लिखें </t>
    </r>
    <r>
      <rPr>
        <b/>
        <sz val="11"/>
        <color rgb="FFFF0000"/>
        <rFont val="Calibri"/>
        <family val="2"/>
        <scheme val="minor"/>
      </rPr>
      <t>नहीं तो 0</t>
    </r>
    <r>
      <rPr>
        <sz val="11"/>
        <rFont val="Calibri"/>
        <family val="2"/>
        <scheme val="minor"/>
      </rPr>
      <t xml:space="preserve"> लिखें </t>
    </r>
  </si>
  <si>
    <t xml:space="preserve">&lt;- यहाँ LTC की प्राप्त राशि लिखें </t>
  </si>
  <si>
    <t xml:space="preserve">&lt;- प्रथम DA Arrear की राशि चैक कर लें </t>
  </si>
  <si>
    <t xml:space="preserve">&lt;- द्वितीय DA Arrear की राशि चैक कर लें </t>
  </si>
  <si>
    <t>ABCDE1234G</t>
  </si>
  <si>
    <t>Agriculture Income</t>
  </si>
  <si>
    <t>i</t>
  </si>
  <si>
    <t xml:space="preserve">ii             </t>
  </si>
  <si>
    <t>iii</t>
  </si>
  <si>
    <t xml:space="preserve">80G </t>
  </si>
  <si>
    <t>iv</t>
  </si>
  <si>
    <t>v</t>
  </si>
  <si>
    <t>80TTA (Interest of Bank Account Max. Rebet upto Rs. 10000/-)</t>
  </si>
  <si>
    <t>Self Contribution to NPS Account (Maximum 50000/-)</t>
  </si>
  <si>
    <t>80 D</t>
  </si>
  <si>
    <t xml:space="preserve">80DD (Handicaped Dependent) </t>
  </si>
  <si>
    <t>(40%-79% 75000/- for above 125000/-)</t>
  </si>
  <si>
    <t xml:space="preserve">80U        </t>
  </si>
  <si>
    <t>Self (40%-79% 75000/- for above 125000/-)</t>
  </si>
  <si>
    <t xml:space="preserve">80TTA </t>
  </si>
  <si>
    <t>(Interest of Bank Account Max. Rebet upto Rs. 10000/-)</t>
  </si>
  <si>
    <t>( To be submitted in triplicate alongwith Attested Photostat copies of savings mentioned in Item No. G)</t>
  </si>
  <si>
    <t>Name of the employee :</t>
  </si>
  <si>
    <t>PAN :</t>
  </si>
  <si>
    <t>A.</t>
  </si>
  <si>
    <t>Salary and other Beninifits:</t>
  </si>
  <si>
    <t>B.</t>
  </si>
  <si>
    <t>Less: Income exemptu/s 10</t>
  </si>
  <si>
    <t>Travel Concession or Assistance</t>
  </si>
  <si>
    <t>Fixed Conveyance Allowance (su. To actual expe)</t>
  </si>
  <si>
    <t>Education Allwance Rs. 100 Per Month Per Child</t>
  </si>
  <si>
    <t>Add: Income From House Property</t>
  </si>
  <si>
    <t>D</t>
  </si>
  <si>
    <t>Less : interest paid in case of self occupied residential house(upto Rs.30,000)</t>
  </si>
  <si>
    <t>(Rs 2,00,000/- in case construction of house is completed from borrowed capital on or after 1.4.99)</t>
  </si>
  <si>
    <t>balance</t>
  </si>
  <si>
    <r>
      <t>Add: income from other sources</t>
    </r>
    <r>
      <rPr>
        <b/>
        <sz val="8"/>
        <rFont val="Arial"/>
        <family val="2"/>
      </rPr>
      <t xml:space="preserve"> </t>
    </r>
    <r>
      <rPr>
        <sz val="8"/>
        <rFont val="Arial"/>
        <family val="2"/>
      </rPr>
      <t>including Interest from bank and other deposits or investments</t>
    </r>
  </si>
  <si>
    <t>Add: Agriculture Income</t>
  </si>
  <si>
    <t>Total Income</t>
  </si>
  <si>
    <t>Less: Deduction u/s 80c to 80ccf( Savings and investments made during the year)</t>
  </si>
  <si>
    <t>a</t>
  </si>
  <si>
    <t>b</t>
  </si>
  <si>
    <t>GIS- Recovery towards Group Insurance Scheme</t>
  </si>
  <si>
    <t>c</t>
  </si>
  <si>
    <t>LIC- life insurance Premia Payment</t>
  </si>
  <si>
    <t>d</t>
  </si>
  <si>
    <t>ULIP- contribution to unit- linked Ins. Plan UTI/LIC</t>
  </si>
  <si>
    <t>e</t>
  </si>
  <si>
    <t>Payment of House Loan</t>
  </si>
  <si>
    <t>f</t>
  </si>
  <si>
    <t>Tuition Fee(maximum for 2 children)</t>
  </si>
  <si>
    <t xml:space="preserve">g </t>
  </si>
  <si>
    <t>Investement in  NSC (viii issue)</t>
  </si>
  <si>
    <t>h</t>
  </si>
  <si>
    <t>Accrued Interest on Nsc</t>
  </si>
  <si>
    <t>PPF</t>
  </si>
  <si>
    <t>k</t>
  </si>
  <si>
    <t>Others</t>
  </si>
  <si>
    <t>Total(limited to Rs 150000)</t>
  </si>
  <si>
    <t>l</t>
  </si>
  <si>
    <t>Rajive Gandhi Equity Saving Scheme( Deduction Up to 50% of Max. 50,000)</t>
  </si>
  <si>
    <t>m</t>
  </si>
  <si>
    <t>Less Deduction U/S 80E (Interest Paid on Loan for Higher Education)</t>
  </si>
  <si>
    <t>n</t>
  </si>
  <si>
    <t>Less: Deductions u/s 80D to 80U</t>
  </si>
  <si>
    <t>80 D (Medical/Insurance Premiam upto 25000)……………………………………</t>
  </si>
  <si>
    <t>80DD (Handicaped Dependent)</t>
  </si>
  <si>
    <t>80G …………………………………………</t>
  </si>
  <si>
    <t>80U</t>
  </si>
  <si>
    <t>vi</t>
  </si>
  <si>
    <t>Any other</t>
  </si>
  <si>
    <t>Total Deduction from 80C to 80U</t>
  </si>
  <si>
    <t>Taxable Income(rounde off to nearest ten rupees)</t>
  </si>
  <si>
    <t>rate</t>
  </si>
  <si>
    <t>1. on first Rs 2,50,000</t>
  </si>
  <si>
    <t>Tax On Total  Income</t>
  </si>
  <si>
    <t>Rebet U/S 87A</t>
  </si>
  <si>
    <t>Less: Income Tax on Agriculture income</t>
  </si>
  <si>
    <t>Tax Payable after Rebet on agriculture income</t>
  </si>
  <si>
    <t>Q</t>
  </si>
  <si>
    <t>R</t>
  </si>
  <si>
    <t>S</t>
  </si>
  <si>
    <t xml:space="preserve">Rebet U/S 89(1) </t>
  </si>
  <si>
    <t>T</t>
  </si>
  <si>
    <t>Total Tax Payable</t>
  </si>
  <si>
    <t>U</t>
  </si>
  <si>
    <r>
      <t xml:space="preserve">Tax Deduced at source </t>
    </r>
    <r>
      <rPr>
        <sz val="9"/>
        <rFont val="Arial"/>
        <family val="2"/>
      </rPr>
      <t>(enclose certificates) issued u/s 203</t>
    </r>
  </si>
  <si>
    <t>V</t>
  </si>
  <si>
    <t>Balance Tax to be paid</t>
  </si>
  <si>
    <t>W</t>
  </si>
  <si>
    <t>Refundable Tax Amount</t>
  </si>
  <si>
    <t>verification</t>
  </si>
  <si>
    <t>I ……………….... Do hereby declare that what is stated above is true to the best of my knowledge</t>
  </si>
  <si>
    <t>……………</t>
  </si>
  <si>
    <t>………………</t>
  </si>
  <si>
    <t>head of office</t>
  </si>
  <si>
    <t>signature of employee</t>
  </si>
  <si>
    <t xml:space="preserve">Less Deduction U/S 80E </t>
  </si>
  <si>
    <t>(Interest Paid on Loan for Higher Education)</t>
  </si>
  <si>
    <t xml:space="preserve">4. Rs 5,00,001 to Rs 10,00,000 </t>
  </si>
  <si>
    <t>5. Exceeding Rs 10000001</t>
  </si>
  <si>
    <t>Rebate U/S 89(1)</t>
  </si>
  <si>
    <t>Tuition Fee (Maximum for 2 children)</t>
  </si>
  <si>
    <t>Investment in NSC ( VIII Issue)</t>
  </si>
  <si>
    <t xml:space="preserve">Rajiv Gandhi Equity Scheme </t>
  </si>
  <si>
    <t>LIC</t>
  </si>
  <si>
    <t>ULIP</t>
  </si>
  <si>
    <t>Maximum Rebate up to 150000/-</t>
  </si>
  <si>
    <r>
      <t xml:space="preserve">&lt;-यहाँ अपनी GPF  की </t>
    </r>
    <r>
      <rPr>
        <b/>
        <sz val="11"/>
        <color rgb="FFFF0000"/>
        <rFont val="Calibri"/>
        <family val="2"/>
        <scheme val="minor"/>
      </rPr>
      <t>मासिक दर</t>
    </r>
    <r>
      <rPr>
        <sz val="11"/>
        <color theme="1"/>
        <rFont val="Calibri"/>
        <family val="2"/>
        <scheme val="minor"/>
      </rPr>
      <t xml:space="preserve"> लिखें </t>
    </r>
  </si>
  <si>
    <r>
      <t xml:space="preserve">&lt;-यहाँ अपनी GIS  की </t>
    </r>
    <r>
      <rPr>
        <b/>
        <sz val="11"/>
        <color rgb="FFFF0000"/>
        <rFont val="Calibri"/>
        <family val="2"/>
        <scheme val="minor"/>
      </rPr>
      <t>मासिक दर</t>
    </r>
    <r>
      <rPr>
        <sz val="11"/>
        <rFont val="Calibri"/>
        <family val="2"/>
        <scheme val="minor"/>
      </rPr>
      <t xml:space="preserve"> लिखें </t>
    </r>
  </si>
  <si>
    <t xml:space="preserve">Detail of Deduction                                                      </t>
  </si>
  <si>
    <t xml:space="preserve">HBA Interest Paid                                                          </t>
  </si>
  <si>
    <t xml:space="preserve">Income from Other Sources                                                       </t>
  </si>
  <si>
    <t xml:space="preserve">Income from Salary                                                    </t>
  </si>
  <si>
    <t xml:space="preserve">Personal Details of the Employee                                                 </t>
  </si>
  <si>
    <t xml:space="preserve">Deductions u/s 80C to 80CCG                                                         </t>
  </si>
  <si>
    <t xml:space="preserve">Deductions u/s 80D to 80U                                                        </t>
  </si>
  <si>
    <t xml:space="preserve">Tax Paid                                                           </t>
  </si>
  <si>
    <t xml:space="preserve">downloaded from  www.officebabu.com </t>
  </si>
  <si>
    <t>We have acquired the information contained in this Calculator from the sources believed to be reliable. However, this website or its authors or the editors don't take any responsibility for the absolute accuracy of the information published and the damages suffered due to the use of this CALCULATOR</t>
  </si>
  <si>
    <t>This Income Tax Software (Calculator) is Prepared by Mrs. Saroj Nimbiwal Ex. Computer Tr.  GSSS Bhattu Kalan (Fatehabad)</t>
  </si>
  <si>
    <t>(Medical/Insurance Premiam upto 25000)</t>
  </si>
  <si>
    <t>Downloaded From: www.officebabu.com</t>
  </si>
  <si>
    <t>Mrs. Saroj Nimbiwal</t>
  </si>
  <si>
    <t>Ex. Computer Teacher</t>
  </si>
  <si>
    <t>GSSS Bhattu Kalan</t>
  </si>
  <si>
    <t>G.P.F/ N.P.S.</t>
  </si>
  <si>
    <t>2. Rs 2,50,001 to Rs 5,00,000</t>
  </si>
  <si>
    <t>Taxable Amount</t>
  </si>
  <si>
    <t>Tax amount</t>
  </si>
  <si>
    <t>Nil</t>
  </si>
  <si>
    <t>(u/s 80 CCG) Please Study  Income Tax Rules before Taking Rebate</t>
  </si>
  <si>
    <t xml:space="preserve">                                                                      Details of Employer</t>
  </si>
  <si>
    <t>PAN No. of Employer</t>
  </si>
  <si>
    <t>TAN No. of Employer</t>
  </si>
  <si>
    <t>2018-19</t>
  </si>
  <si>
    <t>PQWER4561K</t>
  </si>
  <si>
    <t>RTKG05656L</t>
  </si>
  <si>
    <t>Income From House Property</t>
  </si>
  <si>
    <t>Income From Agriculture</t>
  </si>
  <si>
    <t>(C) Interest Paid on HRA</t>
  </si>
  <si>
    <t>5. Aggregate of 4 (a) and (c)</t>
  </si>
  <si>
    <t>i)  GPF/NPS</t>
  </si>
  <si>
    <t>xi) Rajive Gandhi Equity Saving Scheme( Deduction Up to 50% of Max. 50,000)</t>
  </si>
  <si>
    <t>xii) Less Deduction U/S 80E (Interest Paid on Loan for Higher Education)</t>
  </si>
  <si>
    <t>xiii) Self Contribution to NPS Account (Maximum 50000/-)</t>
  </si>
  <si>
    <t>ix) PPF</t>
  </si>
  <si>
    <t>xiv) 80 D (Medical/Insurance Premiam upto 25000)……………………………………</t>
  </si>
  <si>
    <t>xv)80DD (Handicaped Dependent)</t>
  </si>
  <si>
    <t>xvi)80G …………………………………………</t>
  </si>
  <si>
    <t>xvii) 80U</t>
  </si>
  <si>
    <t>xviii) 80TTA (Interest of Bank Account Max. Rebet upto Rs. 10000/-)</t>
  </si>
  <si>
    <t>xix) Any other</t>
  </si>
  <si>
    <t>Less: Deductions u/s 80CCG to 80U</t>
  </si>
  <si>
    <t>(B)</t>
  </si>
  <si>
    <t>Total of 9 (A)</t>
  </si>
  <si>
    <t>Total of 9 (B)</t>
  </si>
  <si>
    <t>Principal</t>
  </si>
  <si>
    <t>GSSS XYZ</t>
  </si>
  <si>
    <t xml:space="preserve">Mr. Rajender Kumar </t>
  </si>
  <si>
    <t>Tax Payable after rebet U/S 87A (item N-O)</t>
  </si>
  <si>
    <t>X</t>
  </si>
  <si>
    <t>Y</t>
  </si>
  <si>
    <t>Tax Payable ( item R+S)</t>
  </si>
  <si>
    <t>K</t>
  </si>
  <si>
    <t>Financial Year</t>
  </si>
  <si>
    <t>Portion of Arrear received</t>
  </si>
  <si>
    <t>Taxable Income without arrear</t>
  </si>
  <si>
    <t>Total Income Tax (without arrear)</t>
  </si>
  <si>
    <t>Total Income Tax (with arrear)</t>
  </si>
  <si>
    <t>Taxable Income without arrear (for current year only)</t>
  </si>
  <si>
    <t>Taxable Income with total arrears (for current year only)</t>
  </si>
  <si>
    <t>Differnce in Tax due to arrears/ advances</t>
  </si>
  <si>
    <t>Tax Relief u/s 89 for current year</t>
  </si>
  <si>
    <t>Tax without arrear</t>
  </si>
  <si>
    <t>Tax with arrear</t>
  </si>
  <si>
    <t>Income in 0%</t>
  </si>
  <si>
    <t>Income in Ist Slab</t>
  </si>
  <si>
    <t>Tax</t>
  </si>
  <si>
    <t>Income in Iind Slab</t>
  </si>
  <si>
    <t>Income in 3rd Slab</t>
  </si>
  <si>
    <t>87A</t>
  </si>
  <si>
    <t>Surcharge</t>
  </si>
  <si>
    <t>Cess</t>
  </si>
  <si>
    <t>GT</t>
  </si>
  <si>
    <t>2016-17</t>
  </si>
  <si>
    <t>2015-16</t>
  </si>
  <si>
    <t>2014-15</t>
  </si>
  <si>
    <t>2013-14</t>
  </si>
  <si>
    <t>2012-13</t>
  </si>
  <si>
    <t>2011-12</t>
  </si>
  <si>
    <t>2010-11</t>
  </si>
  <si>
    <t>2009-10</t>
  </si>
  <si>
    <t>2008-09</t>
  </si>
  <si>
    <t>2007-08</t>
  </si>
  <si>
    <t>2006-07</t>
  </si>
  <si>
    <t>2005-06</t>
  </si>
  <si>
    <t>2004-05</t>
  </si>
  <si>
    <t>2003-04</t>
  </si>
  <si>
    <t>2002-03</t>
  </si>
  <si>
    <t>2001-02</t>
  </si>
  <si>
    <t>2000-01</t>
  </si>
  <si>
    <t>1998-99</t>
  </si>
  <si>
    <t>1997-98</t>
  </si>
  <si>
    <t>1996-97</t>
  </si>
  <si>
    <t>1995-96</t>
  </si>
  <si>
    <t>1994-95</t>
  </si>
  <si>
    <t>1993-94</t>
  </si>
  <si>
    <t>1992-93</t>
  </si>
  <si>
    <t>1999-00</t>
  </si>
  <si>
    <t xml:space="preserve">Form No. 10E </t>
  </si>
  <si>
    <t>[See Rule 21AA]</t>
  </si>
  <si>
    <t xml:space="preserve">Form for furnishing particulars of income u/s 192 (2A) for the year ending 31st March, 2017 for </t>
  </si>
  <si>
    <t>claiming relief u/s 89 (1) by a Government servant or an employee in a company/ cooperative</t>
  </si>
  <si>
    <t>society/ local authority/ university/ institution/ association or body.</t>
  </si>
  <si>
    <t>Name and Address of Employee</t>
  </si>
  <si>
    <t>Permanent Account Number</t>
  </si>
  <si>
    <t xml:space="preserve">Particulars of income referred to in rule 21A of Income Tax rules, 1962, during the previous </t>
  </si>
  <si>
    <t>year relevant to assessment year 2017-18.</t>
  </si>
  <si>
    <t>a)</t>
  </si>
  <si>
    <t>Salary received in arrears or in advance in accordance</t>
  </si>
  <si>
    <t>with the provision of sub-rule (2) of rule 21A</t>
  </si>
  <si>
    <t xml:space="preserve">b) </t>
  </si>
  <si>
    <t>Payment in nature of gratuity in respect of past</t>
  </si>
  <si>
    <t>services, extending over a period of not less than</t>
  </si>
  <si>
    <t xml:space="preserve">5 years in accordance with provision of sub-rule (4) </t>
  </si>
  <si>
    <t>of rule 21A</t>
  </si>
  <si>
    <t>c)</t>
  </si>
  <si>
    <t xml:space="preserve">Payment in nature of compensation from the </t>
  </si>
  <si>
    <t>employer or former employer at or in connection</t>
  </si>
  <si>
    <t>with termination of employment after continuous</t>
  </si>
  <si>
    <t>service of not less than 3 years or where the</t>
  </si>
  <si>
    <t>unexpired period of term of employment is also not</t>
  </si>
  <si>
    <t xml:space="preserve">less than 3 years in accordance with provision of </t>
  </si>
  <si>
    <t>sub-rule (4) of rule 21A</t>
  </si>
  <si>
    <t>d)</t>
  </si>
  <si>
    <t>Payment of commutation of pension in accordance</t>
  </si>
  <si>
    <t>with provisions of sub-rule (5) of rule 21A</t>
  </si>
  <si>
    <t xml:space="preserve">Detailed particulars of payments referred to above may be given in the Annexure I, </t>
  </si>
  <si>
    <t>II, IIA, III or IV, as the case may be.</t>
  </si>
  <si>
    <t xml:space="preserve">Signature of Employee </t>
  </si>
  <si>
    <t>Verification</t>
  </si>
  <si>
    <t>I,</t>
  </si>
  <si>
    <t>,do hereby declare that the above</t>
  </si>
  <si>
    <t>particulars stated by me are true and correct to the best of my knowledge and belief.</t>
  </si>
  <si>
    <t>Place</t>
  </si>
  <si>
    <t xml:space="preserve">Date </t>
  </si>
  <si>
    <t>Annexure I</t>
  </si>
  <si>
    <t>[See item 2 of form 10E]</t>
  </si>
  <si>
    <t>ARREARS OR ADVANCE SALARY</t>
  </si>
  <si>
    <t xml:space="preserve">Total salary (excluding salary received in arrears or in </t>
  </si>
  <si>
    <t>advance)</t>
  </si>
  <si>
    <t>Salary received in arrears or advance</t>
  </si>
  <si>
    <t>Total Income (as increased by salary received in arrears</t>
  </si>
  <si>
    <t>or in advance) (add item 1 and 2)</t>
  </si>
  <si>
    <t>Tax on total income (as per item 3)</t>
  </si>
  <si>
    <t>Tax on total income (as per item 1)</t>
  </si>
  <si>
    <t>Tax on salary received in arrears or in advance (4-5)</t>
  </si>
  <si>
    <t xml:space="preserve">Tax computed in accordance with table A (brought from </t>
  </si>
  <si>
    <t>column 7 of table A)</t>
  </si>
  <si>
    <t xml:space="preserve">Relief under section 89(1) [Indicate the difference </t>
  </si>
  <si>
    <t>between the amounts mentioned against items 6,7]</t>
  </si>
  <si>
    <t>Table - A</t>
  </si>
  <si>
    <t>[See item 7 of Annexure I]</t>
  </si>
  <si>
    <t>Previous Years</t>
  </si>
  <si>
    <t>Total income of the relevant previous year</t>
  </si>
  <si>
    <t>Salary received in arrears/ in advance relating to the relevant previous year mentioned in column 1</t>
  </si>
  <si>
    <t>Total Income (as increased by salary received in arrears or advance) of the relevant previous year mentioned in column 1 (Add 2 and 3)</t>
  </si>
  <si>
    <t>Tax on total income (as per column 2)</t>
  </si>
  <si>
    <t>Tax on total income (as per column 4)</t>
  </si>
  <si>
    <t>Difference in Tax (Subtract 5 from 6)</t>
  </si>
  <si>
    <t xml:space="preserve">Note: In this table, details of salary received in arrears or in advance relating to the different </t>
  </si>
  <si>
    <t>previous years may be furnished.</t>
  </si>
  <si>
    <t>Place :</t>
  </si>
  <si>
    <t xml:space="preserve">       Date :</t>
  </si>
  <si>
    <t xml:space="preserve">2017-18 </t>
  </si>
  <si>
    <t xml:space="preserve">Total Arrear/ Advance received </t>
  </si>
  <si>
    <t xml:space="preserve">Form 10E भरने के लिए हिदायतें </t>
  </si>
  <si>
    <t xml:space="preserve">1. सबसे पहले जो आपको पिछले सालों का Arrear  मिला है। उसे Introduction शीट में भरकर Tax sheet तक पूरा कर लें। </t>
  </si>
  <si>
    <t xml:space="preserve">2. इसके बाद आपको जिन वर्षों का Arrear मिला है उन वर्षों की Taxable Income, Yearwise लिख लें तथा इस शीट के कॉलम 3  में भरें। </t>
  </si>
  <si>
    <t xml:space="preserve">3 इसके बाद आपको जिन वर्षों का Arrear मिला है, उसे Yearwise बाँट कर इस शीट के कॉलम 2  में भरें। </t>
  </si>
  <si>
    <t>Taxable Income with arrear (2 + 3)</t>
  </si>
  <si>
    <t>Difference to be paid (6-5)</t>
  </si>
  <si>
    <t xml:space="preserve">4. कॉलम 2 व 3 भरते ही आपका Form 10E अपने आप ही भरा जाएगा तथा आप उसे Form 10E शीट पर जाकर प्रिंट कर सकते है। </t>
  </si>
  <si>
    <t xml:space="preserve">4. उपरोक्त क्रमांक 2 व 3 भरते ही आपका Form 10E अपने आप ही भरा जाएगा तथा आप उसे Form 10E शीट पर जाकर प्रिंट कर सकते है। </t>
  </si>
  <si>
    <t>3. एक बार प्रयोग करने के बाद इस Software के फार्मूले नष्ट हो जाते है। अगली बार प्रयोग करने के लिए                 www.officebabu.com से नया download करें।</t>
  </si>
  <si>
    <t xml:space="preserve">                                                                       Form Form 10E</t>
  </si>
  <si>
    <t>&lt;&lt;--यहाँ नीचे के कॉलम भरते ही Rebate U/S 89(1) अपने आप आ जाएगी</t>
  </si>
  <si>
    <t xml:space="preserve">2. इसके बाद आपको जिन वर्षों का Arrear मिला है उन वर्षों की   Taxable Income, (आपकी पुरानी Salary Statements से पता चलेगी)  Year wise  लिख लें तथा इस शीट के Taxable income without arrear  कॉलम में भरें। </t>
  </si>
  <si>
    <t xml:space="preserve">3 इसके बाद आपको जिन वर्षों का Arrear मिला है, उसे Year wise बाँट कर इस शीट के Portion of Arrear Received कॉलम में उस वर्ष की सीध में भरें।  </t>
  </si>
  <si>
    <t>Date of Form filling</t>
  </si>
  <si>
    <t>downloaded from: www.officebabu.com</t>
  </si>
  <si>
    <t>18. Balance Tax to be paid</t>
  </si>
  <si>
    <t>19. Refundable Tax Amount</t>
  </si>
  <si>
    <t>17. Tax Deduced at source (enclose certificates) issued u/s 203</t>
  </si>
  <si>
    <t>Income Tax  Calculating Software with 10E for All State &amp; Central Govt. Employees and for All Categories</t>
  </si>
  <si>
    <t xml:space="preserve">1. सबसे पहले जो आपको पिछले सालों का Arrear  मिला है। उसे यहाँ  Introduction शीट की Row 45 में भर लें। </t>
  </si>
  <si>
    <t xml:space="preserve">इस Income Tax (FY 2018-19) को प्रयोग करने के लिए महत्वपूर्ण निर्देश </t>
  </si>
  <si>
    <t xml:space="preserve">&lt;- मार्च Paid अप्रैल 2018 की Basic pay लिखें </t>
  </si>
  <si>
    <t xml:space="preserve">&lt;- जुलाई Paid अगस्त 2018 की Basic pay लिखें </t>
  </si>
  <si>
    <t xml:space="preserve">&lt;- मार्च Paid अप्रैल 2018 का HRA लिखें </t>
  </si>
  <si>
    <t xml:space="preserve">&lt;- जुलाई Paid अगस्त 2018  का HRA लिखें </t>
  </si>
  <si>
    <r>
      <t xml:space="preserve">Basic Pay </t>
    </r>
    <r>
      <rPr>
        <b/>
        <i/>
        <sz val="11"/>
        <color theme="1"/>
        <rFont val="Calibri"/>
        <family val="2"/>
        <scheme val="minor"/>
      </rPr>
      <t>(March Paid April 18)</t>
    </r>
  </si>
  <si>
    <r>
      <t xml:space="preserve">Basic pay </t>
    </r>
    <r>
      <rPr>
        <b/>
        <i/>
        <sz val="11"/>
        <color theme="1"/>
        <rFont val="Calibri"/>
        <family val="2"/>
        <scheme val="minor"/>
      </rPr>
      <t>(July Paid in Aug. 18)</t>
    </r>
  </si>
  <si>
    <r>
      <t xml:space="preserve">HRA </t>
    </r>
    <r>
      <rPr>
        <b/>
        <i/>
        <sz val="11"/>
        <color theme="1"/>
        <rFont val="Calibri"/>
        <family val="2"/>
        <scheme val="minor"/>
      </rPr>
      <t xml:space="preserve"> (March Paid in April 18)</t>
    </r>
  </si>
  <si>
    <r>
      <t xml:space="preserve">HRA  </t>
    </r>
    <r>
      <rPr>
        <b/>
        <i/>
        <sz val="11"/>
        <color theme="1"/>
        <rFont val="Calibri"/>
        <family val="2"/>
        <scheme val="minor"/>
      </rPr>
      <t>(July Paid in Aug. 18)</t>
    </r>
  </si>
  <si>
    <t xml:space="preserve">&lt;- यहाँ अपने July 2018 मास का Medical Allowance  लिखें </t>
  </si>
  <si>
    <t xml:space="preserve">&lt;- यहाँ अपने April 2018 मास का Medical Allowance  लिखें </t>
  </si>
  <si>
    <t>Medical Allowance (July 2018)</t>
  </si>
  <si>
    <t>Medical Allowance (April 2018)</t>
  </si>
  <si>
    <t>Education, Health Cess &amp;Higher Education cess@ 4% of above</t>
  </si>
  <si>
    <t>and belief. Verified today the ……………… day of ……………. 2019</t>
  </si>
  <si>
    <t xml:space="preserve">Proforma for Calculation of Income Tax for the year  2018-19 </t>
  </si>
  <si>
    <t>2019-20</t>
  </si>
  <si>
    <t xml:space="preserve"> Balance (1-2)</t>
  </si>
  <si>
    <t>3. Less Standered Deduction u/s 16</t>
  </si>
  <si>
    <t xml:space="preserve"> Balance (2-3)</t>
  </si>
  <si>
    <t>13. Health and Education Cess @ 4% (on tax computed in Sr. No. 12)</t>
  </si>
  <si>
    <t>Verified today, the …………………………. day of …………………2019.</t>
  </si>
  <si>
    <r>
      <t xml:space="preserve">Basic pay </t>
    </r>
    <r>
      <rPr>
        <b/>
        <i/>
        <sz val="11"/>
        <color theme="1"/>
        <rFont val="Calibri"/>
        <family val="2"/>
        <scheme val="minor"/>
      </rPr>
      <t>( January Paid in Feb. 19)</t>
    </r>
  </si>
  <si>
    <r>
      <t xml:space="preserve">HRA </t>
    </r>
    <r>
      <rPr>
        <b/>
        <i/>
        <sz val="11"/>
        <color theme="1"/>
        <rFont val="Calibri"/>
        <family val="2"/>
        <scheme val="minor"/>
      </rPr>
      <t>( January Paid in Feb. 19)</t>
    </r>
  </si>
  <si>
    <t>Salary Statement for the Year 2018-19</t>
  </si>
  <si>
    <t>( received during financial year 2018-19 )</t>
  </si>
  <si>
    <t xml:space="preserve">Income after exemption u/s 10 </t>
  </si>
  <si>
    <t>Less: Standered Deducation U/S 16</t>
  </si>
  <si>
    <t xml:space="preserve">Income after standered Deduction u/s 16 </t>
  </si>
  <si>
    <t xml:space="preserve">&lt;- यहाँ जनवरी paid फरवरी 2019 की Basic pay लिखें </t>
  </si>
  <si>
    <t xml:space="preserve">&lt;- यहाँ जनवरी paid फरवरी 2019 का HRA लिखें </t>
  </si>
  <si>
    <r>
      <t xml:space="preserve">आपके सुझाव हमारे लिए महत्वपूर्ण व आदरणीय है अत: आपके सुझाव </t>
    </r>
    <r>
      <rPr>
        <b/>
        <sz val="14"/>
        <color rgb="FF000099"/>
        <rFont val="Calibri"/>
        <family val="2"/>
        <scheme val="minor"/>
      </rPr>
      <t xml:space="preserve">gulshanrani650@gmail.com </t>
    </r>
    <r>
      <rPr>
        <b/>
        <sz val="14"/>
        <color rgb="FFFF0000"/>
        <rFont val="Calibri"/>
        <family val="2"/>
        <scheme val="minor"/>
      </rPr>
      <t xml:space="preserve">                                                                   या Whats app नम्बर </t>
    </r>
    <r>
      <rPr>
        <b/>
        <sz val="14"/>
        <color rgb="FF000099"/>
        <rFont val="Calibri"/>
        <family val="2"/>
        <scheme val="minor"/>
      </rPr>
      <t>9499221040</t>
    </r>
    <r>
      <rPr>
        <b/>
        <sz val="14"/>
        <color rgb="FFFF0000"/>
        <rFont val="Calibri"/>
        <family val="2"/>
        <scheme val="minor"/>
      </rPr>
      <t xml:space="preserve"> पर सादर आमंत्रित है</t>
    </r>
  </si>
  <si>
    <r>
      <t xml:space="preserve">आपके सुझाव हमारे लिए महत्वपूर्ण है अत: आपके सुझाव </t>
    </r>
    <r>
      <rPr>
        <b/>
        <sz val="20"/>
        <color rgb="FFFF0000"/>
        <rFont val="Calibri"/>
        <family val="2"/>
        <scheme val="minor"/>
      </rPr>
      <t>gulshanrani650@gmail.com</t>
    </r>
    <r>
      <rPr>
        <b/>
        <sz val="20"/>
        <color theme="1"/>
        <rFont val="Calibri"/>
        <family val="2"/>
        <scheme val="minor"/>
      </rPr>
      <t xml:space="preserve"> पर या Whats app नम्बर </t>
    </r>
    <r>
      <rPr>
        <b/>
        <sz val="20"/>
        <color rgb="FFFF0000"/>
        <rFont val="Calibri"/>
        <family val="2"/>
        <scheme val="minor"/>
      </rPr>
      <t>9499221040</t>
    </r>
    <r>
      <rPr>
        <b/>
        <sz val="20"/>
        <color theme="1"/>
        <rFont val="Calibri"/>
        <family val="2"/>
        <scheme val="minor"/>
      </rPr>
      <t xml:space="preserve"> पर   आमंत्रित है </t>
    </r>
  </si>
</sst>
</file>

<file path=xl/styles.xml><?xml version="1.0" encoding="utf-8"?>
<styleSheet xmlns="http://schemas.openxmlformats.org/spreadsheetml/2006/main">
  <numFmts count="1">
    <numFmt numFmtId="43" formatCode="_(* #,##0.00_);_(* \(#,##0.00\);_(* &quot;-&quot;??_);_(@_)"/>
  </numFmts>
  <fonts count="77">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1"/>
      <name val="Calibri"/>
      <family val="2"/>
      <scheme val="minor"/>
    </font>
    <font>
      <b/>
      <sz val="10"/>
      <name val="Calibri"/>
      <family val="2"/>
      <scheme val="minor"/>
    </font>
    <font>
      <sz val="10"/>
      <color rgb="FFFF0000"/>
      <name val="Arial"/>
      <family val="2"/>
    </font>
    <font>
      <sz val="10"/>
      <name val="Arial"/>
      <family val="2"/>
    </font>
    <font>
      <b/>
      <i/>
      <sz val="11"/>
      <color theme="1"/>
      <name val="Calibri"/>
      <family val="2"/>
      <scheme val="minor"/>
    </font>
    <font>
      <b/>
      <sz val="16"/>
      <color theme="1"/>
      <name val="Times New Roman"/>
      <family val="1"/>
    </font>
    <font>
      <b/>
      <sz val="11"/>
      <color theme="1"/>
      <name val="Times New Roman"/>
      <family val="1"/>
    </font>
    <font>
      <sz val="11"/>
      <color theme="1"/>
      <name val="Times New Roman"/>
      <family val="1"/>
    </font>
    <font>
      <b/>
      <sz val="8"/>
      <color theme="1"/>
      <name val="Calibri"/>
      <family val="2"/>
      <scheme val="minor"/>
    </font>
    <font>
      <sz val="8"/>
      <color theme="1"/>
      <name val="Calibri"/>
      <family val="2"/>
      <scheme val="minor"/>
    </font>
    <font>
      <u/>
      <sz val="11"/>
      <color theme="10"/>
      <name val="Calibri"/>
      <family val="2"/>
    </font>
    <font>
      <u/>
      <sz val="6"/>
      <color theme="10"/>
      <name val="Calibri"/>
      <family val="2"/>
    </font>
    <font>
      <b/>
      <sz val="11"/>
      <name val="Calibri"/>
      <family val="2"/>
      <scheme val="minor"/>
    </font>
    <font>
      <sz val="8"/>
      <name val="Calibri"/>
      <family val="2"/>
      <scheme val="minor"/>
    </font>
    <font>
      <b/>
      <sz val="8"/>
      <name val="Calibri"/>
      <family val="2"/>
      <scheme val="minor"/>
    </font>
    <font>
      <b/>
      <sz val="13"/>
      <color theme="1"/>
      <name val="Calibri"/>
      <family val="2"/>
      <scheme val="minor"/>
    </font>
    <font>
      <sz val="7"/>
      <color theme="1"/>
      <name val="Calibri"/>
      <family val="2"/>
      <scheme val="minor"/>
    </font>
    <font>
      <b/>
      <sz val="7"/>
      <color theme="1"/>
      <name val="Calibri"/>
      <family val="2"/>
      <scheme val="minor"/>
    </font>
    <font>
      <b/>
      <sz val="11"/>
      <color rgb="FFFF0000"/>
      <name val="Calibri"/>
      <family val="2"/>
      <scheme val="minor"/>
    </font>
    <font>
      <b/>
      <i/>
      <sz val="11"/>
      <name val="Calibri"/>
      <family val="2"/>
      <scheme val="minor"/>
    </font>
    <font>
      <b/>
      <sz val="9"/>
      <color theme="1"/>
      <name val="Calibri"/>
      <family val="2"/>
      <scheme val="minor"/>
    </font>
    <font>
      <sz val="11"/>
      <color theme="1"/>
      <name val="Calibri"/>
      <family val="2"/>
      <scheme val="minor"/>
    </font>
    <font>
      <sz val="9"/>
      <color theme="1"/>
      <name val="Calibri"/>
      <family val="2"/>
      <scheme val="minor"/>
    </font>
    <font>
      <sz val="8"/>
      <name val="Arial"/>
      <family val="2"/>
    </font>
    <font>
      <b/>
      <sz val="14"/>
      <name val="Arial"/>
      <family val="2"/>
    </font>
    <font>
      <b/>
      <sz val="10"/>
      <name val="Arial"/>
      <family val="2"/>
    </font>
    <font>
      <b/>
      <sz val="9"/>
      <name val="Arial"/>
      <family val="2"/>
    </font>
    <font>
      <sz val="9"/>
      <name val="Arial"/>
      <family val="2"/>
    </font>
    <font>
      <b/>
      <sz val="8"/>
      <name val="Arial"/>
      <family val="2"/>
    </font>
    <font>
      <b/>
      <sz val="9"/>
      <color indexed="81"/>
      <name val="Tahoma"/>
      <family val="2"/>
    </font>
    <font>
      <sz val="10"/>
      <color theme="1"/>
      <name val="Calibri"/>
      <family val="2"/>
      <scheme val="minor"/>
    </font>
    <font>
      <sz val="16"/>
      <name val="Calibri"/>
      <family val="2"/>
      <scheme val="minor"/>
    </font>
    <font>
      <b/>
      <sz val="14"/>
      <name val="Calibri"/>
      <family val="2"/>
      <scheme val="minor"/>
    </font>
    <font>
      <b/>
      <sz val="10"/>
      <color theme="1"/>
      <name val="Calibri"/>
      <family val="2"/>
      <scheme val="minor"/>
    </font>
    <font>
      <b/>
      <sz val="14"/>
      <color rgb="FFFF0000"/>
      <name val="Calibri"/>
      <family val="2"/>
      <scheme val="minor"/>
    </font>
    <font>
      <b/>
      <sz val="13"/>
      <color rgb="FFFF0000"/>
      <name val="Calibri"/>
      <family val="2"/>
      <scheme val="minor"/>
    </font>
    <font>
      <sz val="13"/>
      <color theme="1"/>
      <name val="Calibri"/>
      <family val="2"/>
      <scheme val="minor"/>
    </font>
    <font>
      <b/>
      <sz val="16"/>
      <name val="Calibri"/>
      <family val="2"/>
      <scheme val="minor"/>
    </font>
    <font>
      <sz val="10"/>
      <color theme="1"/>
      <name val="Cambria"/>
      <family val="1"/>
    </font>
    <font>
      <sz val="11"/>
      <color theme="1"/>
      <name val="Cambria"/>
      <family val="1"/>
    </font>
    <font>
      <b/>
      <sz val="10"/>
      <color theme="1"/>
      <name val="Cambria"/>
      <family val="1"/>
    </font>
    <font>
      <b/>
      <i/>
      <sz val="10"/>
      <color theme="1"/>
      <name val="Cambria"/>
      <family val="1"/>
    </font>
    <font>
      <b/>
      <sz val="11"/>
      <color theme="1"/>
      <name val="Cambria"/>
      <family val="1"/>
    </font>
    <font>
      <sz val="11"/>
      <name val="Cambria"/>
      <family val="1"/>
    </font>
    <font>
      <sz val="10"/>
      <name val="Cambria"/>
      <family val="1"/>
    </font>
    <font>
      <b/>
      <sz val="11"/>
      <name val="Cambria"/>
      <family val="1"/>
    </font>
    <font>
      <sz val="7"/>
      <color theme="1"/>
      <name val="Cambria"/>
      <family val="1"/>
    </font>
    <font>
      <sz val="8"/>
      <name val="Cambria"/>
      <family val="1"/>
    </font>
    <font>
      <i/>
      <sz val="11"/>
      <color theme="1"/>
      <name val="Calibri"/>
      <family val="2"/>
      <scheme val="minor"/>
    </font>
    <font>
      <i/>
      <sz val="9"/>
      <name val="Arial"/>
      <family val="2"/>
    </font>
    <font>
      <b/>
      <sz val="11"/>
      <name val="Cambria"/>
      <family val="1"/>
      <scheme val="major"/>
    </font>
    <font>
      <b/>
      <sz val="16"/>
      <name val="Cambria"/>
      <family val="1"/>
      <scheme val="major"/>
    </font>
    <font>
      <sz val="10"/>
      <color theme="1"/>
      <name val="Times New Roman"/>
      <family val="1"/>
    </font>
    <font>
      <b/>
      <i/>
      <sz val="11"/>
      <color theme="1"/>
      <name val="Times New Roman"/>
      <family val="1"/>
    </font>
    <font>
      <i/>
      <sz val="11"/>
      <color theme="1"/>
      <name val="Times New Roman"/>
      <family val="1"/>
    </font>
    <font>
      <b/>
      <sz val="12"/>
      <color theme="1"/>
      <name val="Times New Roman"/>
      <family val="1"/>
    </font>
    <font>
      <b/>
      <sz val="14"/>
      <color theme="1"/>
      <name val="Times New Roman"/>
      <family val="1"/>
    </font>
    <font>
      <b/>
      <sz val="10"/>
      <color theme="1"/>
      <name val="Times New Roman"/>
      <family val="1"/>
    </font>
    <font>
      <b/>
      <sz val="10"/>
      <color theme="1"/>
      <name val="Tahoma"/>
      <family val="2"/>
    </font>
    <font>
      <b/>
      <sz val="20"/>
      <color theme="1"/>
      <name val="Calibri"/>
      <family val="2"/>
      <scheme val="minor"/>
    </font>
    <font>
      <sz val="8"/>
      <color theme="1"/>
      <name val="Times New Roman"/>
      <family val="1"/>
    </font>
    <font>
      <sz val="11"/>
      <name val="Times New Roman"/>
      <family val="1"/>
    </font>
    <font>
      <b/>
      <sz val="11"/>
      <color theme="0"/>
      <name val="Calibri"/>
      <family val="2"/>
      <scheme val="minor"/>
    </font>
    <font>
      <sz val="10"/>
      <color rgb="FFFF0000"/>
      <name val="Calibri"/>
      <family val="2"/>
      <scheme val="minor"/>
    </font>
    <font>
      <b/>
      <sz val="16"/>
      <color theme="0"/>
      <name val="Calibri"/>
      <family val="2"/>
      <scheme val="minor"/>
    </font>
    <font>
      <b/>
      <sz val="14"/>
      <color rgb="FF000099"/>
      <name val="Calibri"/>
      <family val="2"/>
      <scheme val="minor"/>
    </font>
    <font>
      <b/>
      <sz val="20"/>
      <name val="Calibri"/>
      <family val="2"/>
      <scheme val="minor"/>
    </font>
    <font>
      <sz val="20"/>
      <name val="Calibri"/>
      <family val="2"/>
      <scheme val="minor"/>
    </font>
    <font>
      <b/>
      <sz val="20"/>
      <color rgb="FFFF0000"/>
      <name val="Calibri"/>
      <family val="2"/>
      <scheme val="minor"/>
    </font>
  </fonts>
  <fills count="20">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rgb="FF00FF00"/>
        <bgColor indexed="64"/>
      </patternFill>
    </fill>
    <fill>
      <patternFill patternType="solid">
        <fgColor rgb="FFFFFFFF"/>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66"/>
        <bgColor indexed="64"/>
      </patternFill>
    </fill>
    <fill>
      <patternFill patternType="solid">
        <fgColor rgb="FFFFFF00"/>
        <bgColor indexed="64"/>
      </patternFill>
    </fill>
    <fill>
      <patternFill patternType="solid">
        <fgColor rgb="FFCC66FF"/>
        <bgColor indexed="64"/>
      </patternFill>
    </fill>
    <fill>
      <patternFill patternType="solid">
        <fgColor theme="3" tint="0.79998168889431442"/>
        <bgColor indexed="64"/>
      </patternFill>
    </fill>
    <fill>
      <patternFill patternType="solid">
        <fgColor rgb="FFCCFF99"/>
        <bgColor indexed="64"/>
      </patternFill>
    </fill>
    <fill>
      <patternFill patternType="solid">
        <fgColor theme="9" tint="0.39997558519241921"/>
        <bgColor indexed="64"/>
      </patternFill>
    </fill>
    <fill>
      <patternFill patternType="solid">
        <fgColor rgb="FFCCFF33"/>
        <bgColor indexed="64"/>
      </patternFill>
    </fill>
  </fills>
  <borders count="1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8" fillId="0" borderId="0" applyNumberFormat="0" applyFill="0" applyBorder="0" applyAlignment="0" applyProtection="0">
      <alignment vertical="top"/>
      <protection locked="0"/>
    </xf>
    <xf numFmtId="43" fontId="29" fillId="0" borderId="0" applyFont="0" applyFill="0" applyBorder="0" applyAlignment="0" applyProtection="0"/>
  </cellStyleXfs>
  <cellXfs count="575">
    <xf numFmtId="0" fontId="0" fillId="0" borderId="0" xfId="0"/>
    <xf numFmtId="0" fontId="0" fillId="0" borderId="0" xfId="0" applyProtection="1">
      <protection hidden="1"/>
    </xf>
    <xf numFmtId="0" fontId="0" fillId="2" borderId="0" xfId="0" applyFill="1" applyProtection="1">
      <protection hidden="1"/>
    </xf>
    <xf numFmtId="0" fontId="0" fillId="0" borderId="2" xfId="0" applyBorder="1" applyProtection="1">
      <protection hidden="1"/>
    </xf>
    <xf numFmtId="0" fontId="10" fillId="2" borderId="0" xfId="0" applyFont="1" applyFill="1" applyBorder="1" applyAlignment="1" applyProtection="1">
      <alignment vertical="center" wrapText="1"/>
      <protection hidden="1"/>
    </xf>
    <xf numFmtId="0" fontId="1" fillId="2" borderId="0" xfId="0" applyFont="1" applyFill="1" applyBorder="1" applyProtection="1">
      <protection hidden="1"/>
    </xf>
    <xf numFmtId="0" fontId="3" fillId="2" borderId="0" xfId="0" applyFont="1" applyFill="1" applyProtection="1">
      <protection hidden="1"/>
    </xf>
    <xf numFmtId="0" fontId="1" fillId="2" borderId="0" xfId="0" applyFont="1" applyFill="1" applyProtection="1">
      <protection hidden="1"/>
    </xf>
    <xf numFmtId="0" fontId="11" fillId="2" borderId="0" xfId="0" applyFont="1" applyFill="1" applyBorder="1" applyAlignment="1" applyProtection="1">
      <alignment vertical="center" wrapText="1"/>
      <protection hidden="1"/>
    </xf>
    <xf numFmtId="0" fontId="0" fillId="2" borderId="0" xfId="0" applyFill="1" applyBorder="1" applyProtection="1">
      <protection hidden="1"/>
    </xf>
    <xf numFmtId="0" fontId="0" fillId="2" borderId="2" xfId="0" applyFill="1" applyBorder="1" applyProtection="1">
      <protection hidden="1"/>
    </xf>
    <xf numFmtId="0" fontId="17" fillId="0" borderId="0" xfId="0" applyFont="1" applyProtection="1">
      <protection hidden="1"/>
    </xf>
    <xf numFmtId="0" fontId="19" fillId="2" borderId="0" xfId="1" applyFont="1" applyFill="1" applyAlignment="1" applyProtection="1">
      <protection hidden="1"/>
    </xf>
    <xf numFmtId="0" fontId="0" fillId="0" borderId="0" xfId="0" applyFill="1" applyProtection="1">
      <protection hidden="1"/>
    </xf>
    <xf numFmtId="0" fontId="0" fillId="0" borderId="0" xfId="0" applyBorder="1" applyProtection="1">
      <protection hidden="1"/>
    </xf>
    <xf numFmtId="15" fontId="21" fillId="2" borderId="0" xfId="0" applyNumberFormat="1" applyFont="1" applyFill="1" applyBorder="1" applyAlignment="1" applyProtection="1">
      <alignment horizontal="left"/>
      <protection hidden="1"/>
    </xf>
    <xf numFmtId="0" fontId="23" fillId="0" borderId="0" xfId="0" applyFont="1" applyAlignment="1" applyProtection="1">
      <alignment horizontal="center"/>
      <protection hidden="1"/>
    </xf>
    <xf numFmtId="0" fontId="12" fillId="0" borderId="0" xfId="0" applyFont="1" applyAlignment="1" applyProtection="1">
      <alignment horizontal="center"/>
      <protection hidden="1"/>
    </xf>
    <xf numFmtId="0" fontId="0" fillId="2" borderId="10" xfId="0" applyFill="1" applyBorder="1" applyAlignment="1" applyProtection="1">
      <protection hidden="1"/>
    </xf>
    <xf numFmtId="0" fontId="0" fillId="2" borderId="11" xfId="0" applyFill="1" applyBorder="1" applyAlignment="1" applyProtection="1">
      <protection hidden="1"/>
    </xf>
    <xf numFmtId="0" fontId="0" fillId="2" borderId="6" xfId="0" applyFill="1" applyBorder="1" applyAlignment="1" applyProtection="1">
      <protection hidden="1"/>
    </xf>
    <xf numFmtId="0" fontId="0" fillId="0" borderId="0" xfId="0" applyAlignment="1" applyProtection="1">
      <alignment horizontal="left"/>
      <protection hidden="1"/>
    </xf>
    <xf numFmtId="0" fontId="0" fillId="0" borderId="0" xfId="0" applyAlignment="1" applyProtection="1">
      <alignment horizontal="center"/>
      <protection hidden="1"/>
    </xf>
    <xf numFmtId="0" fontId="5" fillId="0" borderId="0" xfId="0" applyFont="1" applyAlignment="1" applyProtection="1">
      <alignment horizontal="center"/>
      <protection hidden="1"/>
    </xf>
    <xf numFmtId="0" fontId="0" fillId="0" borderId="14" xfId="0" applyBorder="1" applyProtection="1">
      <protection hidden="1"/>
    </xf>
    <xf numFmtId="0" fontId="0" fillId="0" borderId="15" xfId="0" applyBorder="1" applyProtection="1">
      <protection hidden="1"/>
    </xf>
    <xf numFmtId="0" fontId="0" fillId="2" borderId="4" xfId="0" applyFill="1" applyBorder="1" applyProtection="1">
      <protection hidden="1"/>
    </xf>
    <xf numFmtId="0" fontId="0" fillId="0" borderId="4" xfId="0" applyBorder="1" applyProtection="1">
      <protection hidden="1"/>
    </xf>
    <xf numFmtId="0" fontId="0" fillId="0" borderId="3" xfId="0" applyBorder="1" applyProtection="1">
      <protection hidden="1"/>
    </xf>
    <xf numFmtId="0" fontId="0" fillId="0" borderId="8" xfId="0" applyBorder="1" applyProtection="1">
      <protection hidden="1"/>
    </xf>
    <xf numFmtId="0" fontId="0" fillId="2" borderId="5" xfId="0" applyFill="1" applyBorder="1" applyProtection="1">
      <protection hidden="1"/>
    </xf>
    <xf numFmtId="0" fontId="0" fillId="0" borderId="5" xfId="0" applyBorder="1" applyProtection="1">
      <protection hidden="1"/>
    </xf>
    <xf numFmtId="0" fontId="0" fillId="0" borderId="9" xfId="0" applyBorder="1" applyProtection="1">
      <protection hidden="1"/>
    </xf>
    <xf numFmtId="0" fontId="0" fillId="2" borderId="5" xfId="0" applyFill="1" applyBorder="1" applyProtection="1">
      <protection locked="0" hidden="1"/>
    </xf>
    <xf numFmtId="0" fontId="8" fillId="2" borderId="5" xfId="0" applyFont="1" applyFill="1" applyBorder="1" applyProtection="1">
      <protection locked="0" hidden="1"/>
    </xf>
    <xf numFmtId="0" fontId="0" fillId="0" borderId="7" xfId="0" applyBorder="1" applyProtection="1">
      <protection hidden="1"/>
    </xf>
    <xf numFmtId="0" fontId="0" fillId="0" borderId="10" xfId="0" applyBorder="1" applyProtection="1">
      <protection hidden="1"/>
    </xf>
    <xf numFmtId="0" fontId="0" fillId="0" borderId="11" xfId="0" applyBorder="1" applyProtection="1">
      <protection hidden="1"/>
    </xf>
    <xf numFmtId="0" fontId="0" fillId="0" borderId="6" xfId="0" applyBorder="1" applyProtection="1">
      <protection hidden="1"/>
    </xf>
    <xf numFmtId="0" fontId="0" fillId="0" borderId="0" xfId="0" applyFill="1" applyBorder="1" applyProtection="1">
      <protection hidden="1"/>
    </xf>
    <xf numFmtId="0" fontId="0" fillId="2" borderId="9" xfId="0" applyFill="1" applyBorder="1" applyProtection="1">
      <protection hidden="1"/>
    </xf>
    <xf numFmtId="0" fontId="0" fillId="2" borderId="7" xfId="0" applyFill="1" applyBorder="1" applyProtection="1">
      <protection locked="0" hidden="1"/>
    </xf>
    <xf numFmtId="0" fontId="0" fillId="0" borderId="14" xfId="0" applyBorder="1" applyAlignment="1" applyProtection="1">
      <alignment horizontal="right"/>
      <protection hidden="1"/>
    </xf>
    <xf numFmtId="0" fontId="0" fillId="2" borderId="15" xfId="0" applyFill="1" applyBorder="1" applyProtection="1">
      <protection hidden="1"/>
    </xf>
    <xf numFmtId="0" fontId="0" fillId="2" borderId="0" xfId="0" applyFill="1" applyBorder="1" applyAlignment="1" applyProtection="1">
      <alignment horizontal="left"/>
      <protection hidden="1"/>
    </xf>
    <xf numFmtId="0" fontId="0" fillId="2" borderId="0" xfId="0" applyFill="1" applyBorder="1" applyAlignment="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Protection="1">
      <protection hidden="1"/>
    </xf>
    <xf numFmtId="0" fontId="2" fillId="0" borderId="0" xfId="0" applyFont="1" applyProtection="1">
      <protection hidden="1"/>
    </xf>
    <xf numFmtId="0" fontId="2" fillId="2" borderId="0" xfId="0" applyFont="1" applyFill="1" applyProtection="1">
      <protection hidden="1"/>
    </xf>
    <xf numFmtId="0" fontId="16" fillId="0" borderId="0" xfId="0" applyFont="1" applyAlignment="1" applyProtection="1">
      <alignment vertical="top"/>
      <protection hidden="1"/>
    </xf>
    <xf numFmtId="0" fontId="2" fillId="0" borderId="0" xfId="0" applyFont="1" applyAlignment="1" applyProtection="1">
      <alignment vertical="top"/>
      <protection hidden="1"/>
    </xf>
    <xf numFmtId="0" fontId="2" fillId="2" borderId="0" xfId="0" applyFont="1" applyFill="1" applyAlignment="1" applyProtection="1">
      <alignment vertical="top"/>
      <protection hidden="1"/>
    </xf>
    <xf numFmtId="0" fontId="0" fillId="0" borderId="0" xfId="0" applyProtection="1"/>
    <xf numFmtId="0" fontId="0" fillId="2" borderId="0" xfId="0" applyFill="1" applyProtection="1"/>
    <xf numFmtId="0" fontId="15" fillId="2" borderId="0" xfId="0" applyFont="1" applyFill="1" applyProtection="1"/>
    <xf numFmtId="0" fontId="15" fillId="2" borderId="11" xfId="0" applyFont="1" applyFill="1" applyBorder="1" applyAlignment="1" applyProtection="1"/>
    <xf numFmtId="0" fontId="16" fillId="2" borderId="2" xfId="0" applyFont="1" applyFill="1" applyBorder="1" applyAlignment="1" applyProtection="1">
      <alignment vertical="top" wrapText="1"/>
    </xf>
    <xf numFmtId="0" fontId="16" fillId="2" borderId="2" xfId="0" applyFont="1" applyFill="1" applyBorder="1" applyAlignment="1" applyProtection="1">
      <alignment horizontal="center" vertical="top" wrapText="1"/>
    </xf>
    <xf numFmtId="0" fontId="16" fillId="2" borderId="2" xfId="0" applyFont="1" applyFill="1" applyBorder="1" applyAlignment="1" applyProtection="1">
      <alignment horizontal="center" vertical="top"/>
    </xf>
    <xf numFmtId="0" fontId="28" fillId="0" borderId="0" xfId="0" applyFont="1" applyAlignment="1" applyProtection="1">
      <alignment vertical="top"/>
    </xf>
    <xf numFmtId="0" fontId="16" fillId="2" borderId="2" xfId="0" applyFont="1" applyFill="1" applyBorder="1" applyAlignment="1" applyProtection="1">
      <alignment horizontal="center"/>
    </xf>
    <xf numFmtId="0" fontId="31" fillId="0" borderId="0" xfId="0" applyFont="1" applyAlignment="1" applyProtection="1">
      <alignment vertical="top"/>
    </xf>
    <xf numFmtId="0" fontId="0" fillId="0" borderId="0" xfId="0" applyAlignment="1" applyProtection="1">
      <alignment vertical="top"/>
    </xf>
    <xf numFmtId="0" fontId="2" fillId="0" borderId="0" xfId="0" applyFont="1" applyAlignment="1" applyProtection="1">
      <alignment vertical="top"/>
    </xf>
    <xf numFmtId="0" fontId="2" fillId="0" borderId="0" xfId="0" applyFont="1" applyAlignment="1" applyProtection="1">
      <alignment horizontal="center" vertical="top"/>
    </xf>
    <xf numFmtId="0" fontId="34" fillId="0" borderId="0" xfId="0" applyFont="1" applyAlignment="1" applyProtection="1">
      <alignment vertical="top"/>
    </xf>
    <xf numFmtId="0" fontId="35" fillId="0" borderId="0" xfId="0" applyFont="1" applyAlignment="1" applyProtection="1">
      <alignment vertical="top"/>
    </xf>
    <xf numFmtId="0" fontId="0" fillId="5" borderId="0" xfId="0" applyFill="1" applyAlignment="1" applyProtection="1">
      <alignment vertical="top"/>
    </xf>
    <xf numFmtId="0" fontId="0" fillId="6" borderId="0" xfId="0" applyFill="1" applyAlignment="1" applyProtection="1">
      <alignment vertical="top"/>
      <protection locked="0"/>
    </xf>
    <xf numFmtId="0" fontId="0" fillId="5" borderId="0" xfId="0" applyFill="1" applyAlignment="1" applyProtection="1">
      <alignment vertical="top"/>
      <protection locked="0"/>
    </xf>
    <xf numFmtId="0" fontId="0" fillId="6" borderId="0" xfId="0" applyFill="1" applyAlignment="1" applyProtection="1">
      <alignment vertical="top"/>
    </xf>
    <xf numFmtId="0" fontId="33" fillId="0" borderId="0" xfId="0" applyFont="1" applyAlignment="1" applyProtection="1">
      <alignment vertical="top"/>
    </xf>
    <xf numFmtId="0" fontId="35" fillId="2" borderId="0" xfId="0" applyFont="1" applyFill="1" applyBorder="1" applyAlignment="1" applyProtection="1">
      <alignment vertical="top"/>
    </xf>
    <xf numFmtId="0" fontId="31" fillId="5" borderId="0" xfId="0" applyFont="1" applyFill="1" applyAlignment="1" applyProtection="1">
      <alignment vertical="top"/>
    </xf>
    <xf numFmtId="0" fontId="0" fillId="0" borderId="0" xfId="0" applyFill="1" applyAlignment="1" applyProtection="1">
      <alignment vertical="top"/>
    </xf>
    <xf numFmtId="0" fontId="0" fillId="2" borderId="0" xfId="0" applyFill="1" applyBorder="1" applyAlignment="1" applyProtection="1">
      <alignment vertical="top"/>
    </xf>
    <xf numFmtId="0" fontId="0" fillId="5" borderId="0" xfId="0" applyFill="1" applyBorder="1" applyAlignment="1" applyProtection="1">
      <alignment vertical="top"/>
    </xf>
    <xf numFmtId="0" fontId="0" fillId="5" borderId="0" xfId="0" applyFill="1" applyBorder="1" applyAlignment="1" applyProtection="1">
      <alignment horizontal="right" vertical="top"/>
    </xf>
    <xf numFmtId="0" fontId="0" fillId="6" borderId="0" xfId="0" applyFill="1" applyBorder="1" applyAlignment="1" applyProtection="1">
      <alignment vertical="top"/>
    </xf>
    <xf numFmtId="0" fontId="0" fillId="6" borderId="0" xfId="0" applyFill="1" applyBorder="1" applyAlignment="1" applyProtection="1">
      <alignment horizontal="right" vertical="top"/>
    </xf>
    <xf numFmtId="0" fontId="34" fillId="5" borderId="0" xfId="0" applyFont="1" applyFill="1" applyAlignment="1" applyProtection="1">
      <alignment vertical="top"/>
    </xf>
    <xf numFmtId="0" fontId="0" fillId="0" borderId="2" xfId="0" applyBorder="1" applyAlignment="1" applyProtection="1">
      <alignment horizontal="right" vertical="top"/>
    </xf>
    <xf numFmtId="9" fontId="0" fillId="0" borderId="2" xfId="0" applyNumberFormat="1" applyBorder="1" applyAlignment="1" applyProtection="1">
      <alignment vertical="top"/>
    </xf>
    <xf numFmtId="0" fontId="0" fillId="0" borderId="2" xfId="0" applyBorder="1" applyAlignment="1" applyProtection="1">
      <alignment vertical="top"/>
    </xf>
    <xf numFmtId="0" fontId="2" fillId="2" borderId="0" xfId="0" applyFont="1" applyFill="1" applyAlignment="1" applyProtection="1">
      <alignment horizontal="center" vertical="top"/>
    </xf>
    <xf numFmtId="0" fontId="0" fillId="5" borderId="0" xfId="0" applyFont="1" applyFill="1" applyAlignment="1" applyProtection="1">
      <alignment vertical="top"/>
    </xf>
    <xf numFmtId="0" fontId="0" fillId="6" borderId="0" xfId="0" applyFont="1" applyFill="1" applyAlignment="1" applyProtection="1">
      <alignment vertical="top"/>
    </xf>
    <xf numFmtId="1" fontId="0" fillId="5" borderId="0" xfId="0" applyNumberFormat="1" applyFont="1" applyFill="1" applyAlignment="1" applyProtection="1">
      <alignment vertical="top"/>
    </xf>
    <xf numFmtId="1" fontId="0" fillId="6" borderId="0" xfId="0" applyNumberFormat="1" applyFill="1" applyAlignment="1" applyProtection="1">
      <alignment vertical="top"/>
    </xf>
    <xf numFmtId="1" fontId="0" fillId="6" borderId="0" xfId="0" applyNumberFormat="1" applyFont="1" applyFill="1" applyAlignment="1" applyProtection="1">
      <alignment vertical="top"/>
    </xf>
    <xf numFmtId="1" fontId="0" fillId="5" borderId="0" xfId="0" applyNumberFormat="1" applyFill="1" applyAlignment="1" applyProtection="1">
      <alignment vertical="top"/>
    </xf>
    <xf numFmtId="0" fontId="2" fillId="0" borderId="2" xfId="0" applyFont="1" applyBorder="1" applyAlignment="1" applyProtection="1">
      <alignment horizontal="right" vertical="top"/>
    </xf>
    <xf numFmtId="0" fontId="30" fillId="2" borderId="2" xfId="0" applyFont="1" applyFill="1" applyBorder="1" applyProtection="1"/>
    <xf numFmtId="0" fontId="30" fillId="0" borderId="0" xfId="0" applyFont="1" applyProtection="1"/>
    <xf numFmtId="0" fontId="28" fillId="2" borderId="2" xfId="0" applyFont="1" applyFill="1" applyBorder="1" applyProtection="1"/>
    <xf numFmtId="0" fontId="38" fillId="3" borderId="2" xfId="0" applyFont="1" applyFill="1" applyBorder="1" applyProtection="1">
      <protection locked="0"/>
    </xf>
    <xf numFmtId="0" fontId="38" fillId="2" borderId="2" xfId="0" applyFont="1" applyFill="1" applyBorder="1" applyProtection="1">
      <protection locked="0"/>
    </xf>
    <xf numFmtId="0" fontId="38" fillId="2" borderId="2" xfId="0" applyFont="1" applyFill="1" applyBorder="1" applyProtection="1"/>
    <xf numFmtId="0" fontId="41" fillId="2" borderId="2" xfId="0" applyFont="1" applyFill="1" applyBorder="1" applyProtection="1"/>
    <xf numFmtId="0" fontId="16" fillId="0" borderId="0" xfId="0" applyFont="1"/>
    <xf numFmtId="0" fontId="5" fillId="0" borderId="0" xfId="0" applyFont="1" applyAlignment="1" applyProtection="1">
      <alignment horizontal="center"/>
      <protection hidden="1"/>
    </xf>
    <xf numFmtId="0" fontId="0" fillId="6" borderId="0" xfId="0" applyFill="1" applyBorder="1" applyAlignment="1" applyProtection="1">
      <alignment horizontal="center" vertical="top"/>
    </xf>
    <xf numFmtId="0" fontId="0" fillId="3" borderId="5" xfId="0" applyFill="1" applyBorder="1" applyProtection="1">
      <protection locked="0"/>
    </xf>
    <xf numFmtId="0" fontId="2" fillId="0" borderId="5" xfId="0" applyFont="1" applyBorder="1" applyProtection="1">
      <protection hidden="1"/>
    </xf>
    <xf numFmtId="0" fontId="8" fillId="3" borderId="5" xfId="0" applyFont="1" applyFill="1" applyBorder="1" applyProtection="1">
      <protection locked="0" hidden="1"/>
    </xf>
    <xf numFmtId="0" fontId="0" fillId="2" borderId="8" xfId="0" applyFill="1" applyBorder="1" applyProtection="1">
      <protection hidden="1"/>
    </xf>
    <xf numFmtId="0" fontId="2" fillId="0" borderId="8" xfId="0" applyFont="1" applyBorder="1" applyProtection="1">
      <protection hidden="1"/>
    </xf>
    <xf numFmtId="0" fontId="8" fillId="3" borderId="8" xfId="0" applyFont="1" applyFill="1" applyBorder="1" applyProtection="1">
      <protection locked="0" hidden="1"/>
    </xf>
    <xf numFmtId="0" fontId="46" fillId="2" borderId="0" xfId="0" applyFont="1" applyFill="1" applyBorder="1" applyAlignment="1" applyProtection="1">
      <protection hidden="1"/>
    </xf>
    <xf numFmtId="0" fontId="47" fillId="0" borderId="2" xfId="0" applyFont="1" applyBorder="1" applyProtection="1">
      <protection hidden="1"/>
    </xf>
    <xf numFmtId="0" fontId="47" fillId="0" borderId="0" xfId="0" applyFont="1" applyAlignment="1" applyProtection="1">
      <alignment horizontal="center"/>
      <protection hidden="1"/>
    </xf>
    <xf numFmtId="0" fontId="46" fillId="0" borderId="2" xfId="0" applyFont="1" applyBorder="1" applyProtection="1">
      <protection hidden="1"/>
    </xf>
    <xf numFmtId="0" fontId="46" fillId="0" borderId="0" xfId="0" applyFont="1" applyAlignment="1" applyProtection="1">
      <alignment horizontal="left"/>
      <protection hidden="1"/>
    </xf>
    <xf numFmtId="0" fontId="46" fillId="0" borderId="0" xfId="0" applyFont="1" applyAlignment="1" applyProtection="1">
      <alignment horizontal="center"/>
      <protection hidden="1"/>
    </xf>
    <xf numFmtId="0" fontId="49" fillId="2" borderId="8" xfId="0" applyFont="1" applyFill="1" applyBorder="1" applyAlignment="1" applyProtection="1">
      <protection hidden="1"/>
    </xf>
    <xf numFmtId="0" fontId="49" fillId="2" borderId="0" xfId="0" applyFont="1" applyFill="1" applyBorder="1" applyAlignment="1" applyProtection="1">
      <protection hidden="1"/>
    </xf>
    <xf numFmtId="0" fontId="49" fillId="2" borderId="9" xfId="0" applyFont="1" applyFill="1" applyBorder="1" applyAlignment="1" applyProtection="1">
      <protection hidden="1"/>
    </xf>
    <xf numFmtId="0" fontId="46" fillId="0" borderId="14" xfId="0" applyFont="1" applyBorder="1" applyAlignment="1" applyProtection="1">
      <alignment horizontal="right"/>
      <protection hidden="1"/>
    </xf>
    <xf numFmtId="0" fontId="46" fillId="0" borderId="15" xfId="0" applyFont="1" applyBorder="1" applyProtection="1">
      <protection hidden="1"/>
    </xf>
    <xf numFmtId="0" fontId="46" fillId="2" borderId="15" xfId="0" applyFont="1" applyFill="1" applyBorder="1" applyProtection="1">
      <protection hidden="1"/>
    </xf>
    <xf numFmtId="0" fontId="46" fillId="0" borderId="3" xfId="0" applyFont="1" applyBorder="1" applyProtection="1">
      <protection hidden="1"/>
    </xf>
    <xf numFmtId="0" fontId="46" fillId="0" borderId="8" xfId="0" applyFont="1" applyBorder="1" applyProtection="1">
      <protection hidden="1"/>
    </xf>
    <xf numFmtId="0" fontId="46" fillId="0" borderId="0" xfId="0" applyFont="1" applyBorder="1" applyProtection="1">
      <protection hidden="1"/>
    </xf>
    <xf numFmtId="0" fontId="46" fillId="0" borderId="9" xfId="0" applyFont="1" applyBorder="1" applyProtection="1">
      <protection hidden="1"/>
    </xf>
    <xf numFmtId="0" fontId="47" fillId="0" borderId="0" xfId="0" applyFont="1" applyProtection="1">
      <protection hidden="1"/>
    </xf>
    <xf numFmtId="0" fontId="46" fillId="0" borderId="0" xfId="0" applyFont="1" applyBorder="1" applyAlignment="1" applyProtection="1">
      <alignment horizontal="left"/>
      <protection hidden="1"/>
    </xf>
    <xf numFmtId="0" fontId="47" fillId="0" borderId="14" xfId="0" applyFont="1" applyBorder="1" applyProtection="1">
      <protection hidden="1"/>
    </xf>
    <xf numFmtId="0" fontId="47" fillId="0" borderId="15" xfId="0" applyFont="1" applyBorder="1" applyProtection="1">
      <protection hidden="1"/>
    </xf>
    <xf numFmtId="0" fontId="47" fillId="0" borderId="8" xfId="0" applyFont="1" applyBorder="1" applyProtection="1">
      <protection hidden="1"/>
    </xf>
    <xf numFmtId="0" fontId="47" fillId="0" borderId="0" xfId="0" applyFont="1" applyBorder="1" applyProtection="1">
      <protection hidden="1"/>
    </xf>
    <xf numFmtId="0" fontId="50" fillId="0" borderId="0" xfId="0" applyFont="1" applyBorder="1" applyProtection="1">
      <protection hidden="1"/>
    </xf>
    <xf numFmtId="0" fontId="51" fillId="0" borderId="0" xfId="0" applyFont="1" applyAlignment="1" applyProtection="1">
      <alignment vertical="top"/>
    </xf>
    <xf numFmtId="0" fontId="47" fillId="0" borderId="10" xfId="0" applyFont="1" applyBorder="1" applyProtection="1">
      <protection hidden="1"/>
    </xf>
    <xf numFmtId="0" fontId="47" fillId="0" borderId="11" xfId="0" applyFont="1" applyBorder="1" applyProtection="1">
      <protection hidden="1"/>
    </xf>
    <xf numFmtId="0" fontId="47" fillId="0" borderId="4" xfId="0" applyFont="1" applyBorder="1" applyProtection="1">
      <protection hidden="1"/>
    </xf>
    <xf numFmtId="0" fontId="47" fillId="0" borderId="3" xfId="0" applyFont="1" applyBorder="1" applyProtection="1">
      <protection hidden="1"/>
    </xf>
    <xf numFmtId="0" fontId="47" fillId="0" borderId="9" xfId="0" applyFont="1" applyBorder="1" applyProtection="1">
      <protection hidden="1"/>
    </xf>
    <xf numFmtId="0" fontId="47" fillId="0" borderId="5" xfId="0" applyFont="1" applyBorder="1" applyProtection="1">
      <protection hidden="1"/>
    </xf>
    <xf numFmtId="0" fontId="47" fillId="2" borderId="0" xfId="0" applyFont="1" applyFill="1" applyBorder="1" applyAlignment="1" applyProtection="1">
      <alignment horizontal="right"/>
      <protection hidden="1"/>
    </xf>
    <xf numFmtId="0" fontId="47" fillId="0" borderId="8" xfId="0" applyFont="1" applyBorder="1" applyAlignment="1" applyProtection="1">
      <alignment horizontal="right"/>
      <protection hidden="1"/>
    </xf>
    <xf numFmtId="0" fontId="47" fillId="2" borderId="9" xfId="0" applyFont="1" applyFill="1" applyBorder="1" applyProtection="1">
      <protection hidden="1"/>
    </xf>
    <xf numFmtId="1" fontId="47" fillId="2" borderId="9" xfId="0" applyNumberFormat="1" applyFont="1" applyFill="1" applyBorder="1" applyProtection="1">
      <protection hidden="1"/>
    </xf>
    <xf numFmtId="0" fontId="47" fillId="0" borderId="6" xfId="0" applyFont="1" applyBorder="1" applyProtection="1">
      <protection hidden="1"/>
    </xf>
    <xf numFmtId="0" fontId="46" fillId="0" borderId="5" xfId="0" applyFont="1" applyBorder="1" applyProtection="1">
      <protection hidden="1"/>
    </xf>
    <xf numFmtId="0" fontId="46" fillId="0" borderId="0" xfId="0" applyFont="1" applyFill="1" applyBorder="1" applyProtection="1">
      <protection hidden="1"/>
    </xf>
    <xf numFmtId="0" fontId="46" fillId="2" borderId="0" xfId="0" applyFont="1" applyFill="1" applyBorder="1" applyAlignment="1" applyProtection="1">
      <alignment horizontal="right"/>
      <protection hidden="1"/>
    </xf>
    <xf numFmtId="0" fontId="46" fillId="2" borderId="9" xfId="0" applyFont="1" applyFill="1" applyBorder="1" applyAlignment="1" applyProtection="1">
      <alignment horizontal="right"/>
      <protection hidden="1"/>
    </xf>
    <xf numFmtId="0" fontId="48" fillId="0" borderId="0" xfId="0" applyFont="1" applyProtection="1">
      <protection hidden="1"/>
    </xf>
    <xf numFmtId="0" fontId="53" fillId="0" borderId="0" xfId="0" applyFont="1" applyAlignment="1" applyProtection="1">
      <alignment vertical="top"/>
    </xf>
    <xf numFmtId="0" fontId="38" fillId="0" borderId="0" xfId="0" applyFont="1" applyProtection="1">
      <protection hidden="1"/>
    </xf>
    <xf numFmtId="0" fontId="54" fillId="0" borderId="0" xfId="0" applyFont="1" applyProtection="1">
      <protection hidden="1"/>
    </xf>
    <xf numFmtId="0" fontId="54" fillId="0" borderId="0" xfId="0" applyFont="1" applyFill="1" applyBorder="1" applyProtection="1">
      <protection hidden="1"/>
    </xf>
    <xf numFmtId="0" fontId="46" fillId="2" borderId="0" xfId="0" applyFont="1" applyFill="1" applyBorder="1" applyAlignment="1" applyProtection="1">
      <alignment vertical="top"/>
    </xf>
    <xf numFmtId="0" fontId="50" fillId="2" borderId="0" xfId="0" applyFont="1" applyFill="1" applyBorder="1" applyAlignment="1" applyProtection="1">
      <alignment vertical="top"/>
    </xf>
    <xf numFmtId="0" fontId="47" fillId="2" borderId="0" xfId="0" applyFont="1" applyFill="1" applyBorder="1" applyAlignment="1" applyProtection="1">
      <alignment vertical="top"/>
    </xf>
    <xf numFmtId="0" fontId="52" fillId="2" borderId="0" xfId="0" applyFont="1" applyFill="1" applyAlignment="1" applyProtection="1">
      <alignment vertical="top"/>
    </xf>
    <xf numFmtId="0" fontId="46" fillId="2" borderId="0" xfId="0" applyFont="1" applyFill="1" applyAlignment="1" applyProtection="1">
      <alignment vertical="top"/>
    </xf>
    <xf numFmtId="15" fontId="55" fillId="3" borderId="0" xfId="0" applyNumberFormat="1" applyFont="1" applyFill="1" applyBorder="1" applyAlignment="1" applyProtection="1">
      <alignment horizontal="left"/>
      <protection locked="0"/>
    </xf>
    <xf numFmtId="0" fontId="0" fillId="3" borderId="0" xfId="0" applyFill="1" applyProtection="1">
      <protection locked="0"/>
    </xf>
    <xf numFmtId="0" fontId="8" fillId="5" borderId="0" xfId="0" applyNumberFormat="1" applyFont="1" applyFill="1" applyBorder="1" applyProtection="1">
      <protection locked="0"/>
    </xf>
    <xf numFmtId="0" fontId="2" fillId="2" borderId="0" xfId="0" applyFont="1" applyFill="1" applyBorder="1" applyAlignment="1" applyProtection="1">
      <alignment vertical="top"/>
    </xf>
    <xf numFmtId="0" fontId="8" fillId="0" borderId="0" xfId="0" applyFont="1" applyProtection="1">
      <protection hidden="1"/>
    </xf>
    <xf numFmtId="0" fontId="45" fillId="2" borderId="0" xfId="0" applyFont="1" applyFill="1" applyAlignment="1" applyProtection="1">
      <alignment horizontal="center"/>
      <protection hidden="1"/>
    </xf>
    <xf numFmtId="0" fontId="8" fillId="0" borderId="2" xfId="0" applyFont="1" applyBorder="1" applyAlignment="1" applyProtection="1">
      <alignment wrapText="1"/>
      <protection hidden="1"/>
    </xf>
    <xf numFmtId="0" fontId="8" fillId="2" borderId="2" xfId="0" applyFont="1" applyFill="1" applyBorder="1" applyAlignment="1" applyProtection="1">
      <alignment wrapText="1"/>
      <protection hidden="1"/>
    </xf>
    <xf numFmtId="0" fontId="8" fillId="2" borderId="4" xfId="0" applyFont="1" applyFill="1" applyBorder="1" applyAlignment="1" applyProtection="1">
      <alignment wrapText="1"/>
      <protection hidden="1"/>
    </xf>
    <xf numFmtId="0" fontId="8" fillId="2" borderId="4" xfId="0" quotePrefix="1" applyFont="1" applyFill="1" applyBorder="1" applyAlignment="1" applyProtection="1">
      <alignment wrapText="1"/>
      <protection hidden="1"/>
    </xf>
    <xf numFmtId="0" fontId="8" fillId="0" borderId="2" xfId="0" applyFont="1" applyBorder="1" applyProtection="1">
      <protection hidden="1"/>
    </xf>
    <xf numFmtId="0" fontId="8" fillId="2" borderId="2" xfId="0" applyFont="1" applyFill="1" applyBorder="1" applyProtection="1">
      <protection hidden="1"/>
    </xf>
    <xf numFmtId="0" fontId="8" fillId="0" borderId="2" xfId="0" applyFont="1" applyBorder="1" applyProtection="1">
      <protection locked="0" hidden="1"/>
    </xf>
    <xf numFmtId="0" fontId="56" fillId="0" borderId="0" xfId="0" applyFont="1" applyAlignment="1" applyProtection="1">
      <alignment vertical="top"/>
    </xf>
    <xf numFmtId="0" fontId="57" fillId="0" borderId="0" xfId="0" applyFont="1" applyAlignment="1" applyProtection="1">
      <alignment horizontal="right" vertical="top"/>
    </xf>
    <xf numFmtId="0" fontId="57" fillId="0" borderId="0" xfId="0" applyFont="1" applyAlignment="1" applyProtection="1">
      <alignment horizontal="left" vertical="top"/>
    </xf>
    <xf numFmtId="14" fontId="56" fillId="0" borderId="0" xfId="0" applyNumberFormat="1" applyFont="1" applyAlignment="1" applyProtection="1">
      <alignment vertical="top"/>
    </xf>
    <xf numFmtId="0" fontId="8" fillId="5" borderId="2" xfId="0" applyFont="1" applyFill="1" applyBorder="1" applyProtection="1">
      <protection locked="0" hidden="1"/>
    </xf>
    <xf numFmtId="0" fontId="20" fillId="0" borderId="2" xfId="0" applyFont="1" applyBorder="1" applyProtection="1">
      <protection hidden="1"/>
    </xf>
    <xf numFmtId="0" fontId="20" fillId="2" borderId="2" xfId="0" applyFont="1" applyFill="1" applyBorder="1" applyProtection="1">
      <protection hidden="1"/>
    </xf>
    <xf numFmtId="0" fontId="20" fillId="0" borderId="2" xfId="0" applyFont="1" applyBorder="1" applyAlignment="1" applyProtection="1">
      <alignment wrapText="1"/>
      <protection hidden="1"/>
    </xf>
    <xf numFmtId="0" fontId="20" fillId="2" borderId="0" xfId="0" applyFont="1" applyFill="1" applyBorder="1" applyProtection="1">
      <protection hidden="1"/>
    </xf>
    <xf numFmtId="0" fontId="20" fillId="0" borderId="0" xfId="0" applyFont="1" applyProtection="1">
      <protection hidden="1"/>
    </xf>
    <xf numFmtId="0" fontId="20" fillId="7" borderId="2" xfId="0" applyFont="1" applyFill="1" applyBorder="1" applyAlignment="1" applyProtection="1">
      <alignment wrapText="1"/>
      <protection hidden="1"/>
    </xf>
    <xf numFmtId="0" fontId="8" fillId="7" borderId="12" xfId="0" applyFont="1" applyFill="1" applyBorder="1" applyAlignment="1" applyProtection="1">
      <alignment wrapText="1"/>
      <protection hidden="1"/>
    </xf>
    <xf numFmtId="0" fontId="8" fillId="7" borderId="2" xfId="0" applyFont="1" applyFill="1" applyBorder="1" applyAlignment="1" applyProtection="1">
      <alignment wrapText="1"/>
      <protection hidden="1"/>
    </xf>
    <xf numFmtId="0" fontId="20" fillId="2" borderId="2" xfId="0" applyFont="1" applyFill="1" applyBorder="1" applyAlignment="1" applyProtection="1">
      <alignment vertical="top" wrapText="1"/>
      <protection hidden="1"/>
    </xf>
    <xf numFmtId="0" fontId="20" fillId="0" borderId="0" xfId="0" applyFont="1" applyAlignment="1" applyProtection="1">
      <alignment vertical="top"/>
      <protection hidden="1"/>
    </xf>
    <xf numFmtId="0" fontId="20" fillId="2" borderId="0" xfId="0" applyFont="1" applyFill="1" applyProtection="1">
      <protection hidden="1"/>
    </xf>
    <xf numFmtId="0" fontId="20" fillId="10" borderId="4" xfId="0" applyFont="1" applyFill="1" applyBorder="1" applyAlignment="1" applyProtection="1">
      <alignment vertical="top" wrapText="1"/>
      <protection hidden="1"/>
    </xf>
    <xf numFmtId="0" fontId="20" fillId="10" borderId="2" xfId="0" applyFont="1" applyFill="1" applyBorder="1" applyAlignment="1" applyProtection="1">
      <alignment vertical="top" wrapText="1"/>
      <protection hidden="1"/>
    </xf>
    <xf numFmtId="0" fontId="15" fillId="0" borderId="0" xfId="0" applyFont="1" applyProtection="1"/>
    <xf numFmtId="0" fontId="14" fillId="2" borderId="0" xfId="0" applyFont="1" applyFill="1" applyAlignment="1" applyProtection="1">
      <protection hidden="1"/>
    </xf>
    <xf numFmtId="0" fontId="15" fillId="2" borderId="0" xfId="0" applyFont="1" applyFill="1" applyProtection="1">
      <protection hidden="1"/>
    </xf>
    <xf numFmtId="0" fontId="14" fillId="2" borderId="0" xfId="0" applyFont="1" applyFill="1" applyAlignment="1" applyProtection="1">
      <alignment horizontal="left"/>
      <protection hidden="1"/>
    </xf>
    <xf numFmtId="0" fontId="14" fillId="2" borderId="0" xfId="0" applyFont="1" applyFill="1" applyProtection="1">
      <protection hidden="1"/>
    </xf>
    <xf numFmtId="0" fontId="15" fillId="2" borderId="0" xfId="0" applyFont="1" applyFill="1" applyAlignment="1" applyProtection="1">
      <alignment horizontal="left"/>
      <protection hidden="1"/>
    </xf>
    <xf numFmtId="0" fontId="60" fillId="2" borderId="0" xfId="0" applyFont="1" applyFill="1" applyProtection="1">
      <protection hidden="1"/>
    </xf>
    <xf numFmtId="0" fontId="61" fillId="2" borderId="0" xfId="0" applyFont="1" applyFill="1" applyProtection="1">
      <protection hidden="1"/>
    </xf>
    <xf numFmtId="0" fontId="62" fillId="2" borderId="0" xfId="0" applyFont="1" applyFill="1" applyProtection="1">
      <protection hidden="1"/>
    </xf>
    <xf numFmtId="0" fontId="15" fillId="2" borderId="0" xfId="0" applyFont="1" applyFill="1" applyAlignment="1" applyProtection="1">
      <protection hidden="1"/>
    </xf>
    <xf numFmtId="0" fontId="15" fillId="2" borderId="0" xfId="0" applyFont="1" applyFill="1" applyAlignment="1" applyProtection="1">
      <alignment horizontal="center"/>
      <protection hidden="1"/>
    </xf>
    <xf numFmtId="0" fontId="14" fillId="2" borderId="2" xfId="0" applyFont="1" applyFill="1" applyBorder="1" applyProtection="1">
      <protection hidden="1"/>
    </xf>
    <xf numFmtId="0" fontId="14" fillId="0" borderId="0" xfId="0" applyFont="1" applyProtection="1"/>
    <xf numFmtId="0" fontId="15" fillId="2" borderId="2" xfId="0" applyFont="1" applyFill="1" applyBorder="1" applyProtection="1">
      <protection hidden="1"/>
    </xf>
    <xf numFmtId="0" fontId="15" fillId="2" borderId="0" xfId="0" applyFont="1" applyFill="1" applyBorder="1" applyAlignment="1" applyProtection="1">
      <alignment horizontal="center"/>
      <protection hidden="1"/>
    </xf>
    <xf numFmtId="0" fontId="15" fillId="2" borderId="0" xfId="0" applyFont="1" applyFill="1" applyBorder="1" applyProtection="1">
      <protection hidden="1"/>
    </xf>
    <xf numFmtId="0" fontId="14" fillId="2" borderId="2" xfId="0" applyFont="1" applyFill="1" applyBorder="1" applyAlignment="1" applyProtection="1">
      <alignment horizontal="center"/>
      <protection hidden="1"/>
    </xf>
    <xf numFmtId="0" fontId="14" fillId="0" borderId="0" xfId="0" applyFont="1" applyAlignment="1" applyProtection="1">
      <alignment horizontal="center"/>
    </xf>
    <xf numFmtId="0" fontId="65" fillId="2" borderId="4" xfId="0" applyFont="1" applyFill="1" applyBorder="1" applyAlignment="1" applyProtection="1">
      <alignment horizontal="left" vertical="top" wrapText="1"/>
      <protection hidden="1"/>
    </xf>
    <xf numFmtId="0" fontId="66" fillId="2" borderId="0" xfId="0" applyFont="1" applyFill="1" applyAlignment="1" applyProtection="1">
      <alignment horizontal="right"/>
      <protection hidden="1"/>
    </xf>
    <xf numFmtId="0" fontId="15" fillId="10" borderId="0" xfId="0" applyFont="1" applyFill="1" applyProtection="1">
      <protection hidden="1"/>
    </xf>
    <xf numFmtId="0" fontId="66" fillId="10" borderId="0" xfId="0" applyFont="1" applyFill="1" applyAlignment="1" applyProtection="1">
      <alignment horizontal="right"/>
      <protection hidden="1"/>
    </xf>
    <xf numFmtId="0" fontId="59" fillId="2" borderId="0" xfId="0" applyFont="1" applyFill="1" applyAlignment="1" applyProtection="1">
      <protection hidden="1"/>
    </xf>
    <xf numFmtId="0" fontId="20" fillId="7" borderId="12" xfId="0" applyFont="1" applyFill="1" applyBorder="1" applyAlignment="1" applyProtection="1">
      <alignment wrapText="1"/>
      <protection hidden="1"/>
    </xf>
    <xf numFmtId="0" fontId="20" fillId="7" borderId="13" xfId="0" applyFont="1" applyFill="1" applyBorder="1" applyAlignment="1" applyProtection="1">
      <alignment wrapText="1"/>
      <protection hidden="1"/>
    </xf>
    <xf numFmtId="0" fontId="20" fillId="7" borderId="1" xfId="0" applyFont="1" applyFill="1" applyBorder="1" applyAlignment="1" applyProtection="1">
      <alignment wrapText="1"/>
      <protection hidden="1"/>
    </xf>
    <xf numFmtId="0" fontId="20" fillId="2" borderId="12" xfId="0" applyFont="1" applyFill="1" applyBorder="1" applyAlignment="1" applyProtection="1">
      <protection hidden="1"/>
    </xf>
    <xf numFmtId="0" fontId="20" fillId="2" borderId="13" xfId="0" applyFont="1" applyFill="1" applyBorder="1" applyAlignment="1" applyProtection="1">
      <protection hidden="1"/>
    </xf>
    <xf numFmtId="0" fontId="20" fillId="2" borderId="1" xfId="0" applyFont="1" applyFill="1" applyBorder="1" applyAlignment="1" applyProtection="1">
      <protection hidden="1"/>
    </xf>
    <xf numFmtId="0" fontId="3" fillId="2" borderId="2" xfId="0" applyFont="1" applyFill="1" applyBorder="1" applyProtection="1">
      <protection hidden="1"/>
    </xf>
    <xf numFmtId="0" fontId="9" fillId="2" borderId="1" xfId="0" applyFont="1" applyFill="1" applyBorder="1" applyAlignment="1" applyProtection="1">
      <alignment vertical="center" wrapText="1"/>
      <protection hidden="1"/>
    </xf>
    <xf numFmtId="0" fontId="0" fillId="2" borderId="1" xfId="0" applyFill="1" applyBorder="1" applyAlignment="1" applyProtection="1">
      <protection locked="0" hidden="1"/>
    </xf>
    <xf numFmtId="0" fontId="0" fillId="2" borderId="2" xfId="0" applyFill="1" applyBorder="1" applyProtection="1"/>
    <xf numFmtId="0" fontId="3" fillId="2" borderId="2" xfId="0" applyFont="1" applyFill="1" applyBorder="1" applyProtection="1"/>
    <xf numFmtId="0" fontId="21" fillId="2" borderId="2" xfId="0" applyFont="1" applyFill="1" applyBorder="1" applyProtection="1"/>
    <xf numFmtId="0" fontId="0" fillId="2" borderId="1" xfId="0" applyFill="1" applyBorder="1" applyAlignment="1" applyProtection="1"/>
    <xf numFmtId="0" fontId="0" fillId="2" borderId="0" xfId="0" applyFill="1" applyBorder="1" applyProtection="1"/>
    <xf numFmtId="0" fontId="44" fillId="2" borderId="0" xfId="0" applyFont="1" applyFill="1" applyBorder="1" applyProtection="1"/>
    <xf numFmtId="0" fontId="23" fillId="2" borderId="0" xfId="0" applyFont="1" applyFill="1" applyBorder="1" applyProtection="1"/>
    <xf numFmtId="0" fontId="7" fillId="2" borderId="0" xfId="0" applyFont="1" applyFill="1" applyBorder="1" applyAlignment="1" applyProtection="1">
      <alignment horizontal="left" vertical="center" wrapText="1"/>
    </xf>
    <xf numFmtId="0" fontId="58" fillId="2" borderId="0" xfId="0" applyFont="1" applyFill="1" applyAlignment="1" applyProtection="1">
      <protection hidden="1"/>
    </xf>
    <xf numFmtId="0" fontId="23" fillId="2" borderId="0" xfId="0" applyFont="1" applyFill="1" applyBorder="1" applyAlignment="1" applyProtection="1">
      <alignment vertical="center" wrapText="1"/>
    </xf>
    <xf numFmtId="0" fontId="8" fillId="9" borderId="0" xfId="0" applyFont="1" applyFill="1" applyProtection="1">
      <protection hidden="1"/>
    </xf>
    <xf numFmtId="0" fontId="8" fillId="13" borderId="12" xfId="0" applyFont="1" applyFill="1" applyBorder="1" applyAlignment="1" applyProtection="1">
      <alignment horizontal="left"/>
    </xf>
    <xf numFmtId="0" fontId="8" fillId="13" borderId="13" xfId="0" applyFont="1" applyFill="1" applyBorder="1" applyAlignment="1" applyProtection="1">
      <alignment horizontal="left"/>
    </xf>
    <xf numFmtId="0" fontId="8" fillId="13" borderId="1" xfId="0" applyFont="1" applyFill="1" applyBorder="1" applyAlignment="1" applyProtection="1">
      <alignment horizontal="left"/>
    </xf>
    <xf numFmtId="0" fontId="0" fillId="12" borderId="12" xfId="0" applyFill="1" applyBorder="1" applyAlignment="1" applyProtection="1">
      <protection hidden="1"/>
    </xf>
    <xf numFmtId="0" fontId="0" fillId="12" borderId="13" xfId="0" applyFill="1" applyBorder="1" applyAlignment="1" applyProtection="1">
      <protection hidden="1"/>
    </xf>
    <xf numFmtId="0" fontId="0" fillId="12" borderId="1" xfId="0" applyFill="1" applyBorder="1" applyAlignment="1" applyProtection="1">
      <protection hidden="1"/>
    </xf>
    <xf numFmtId="0" fontId="0" fillId="2" borderId="12" xfId="0" applyFill="1" applyBorder="1" applyProtection="1">
      <protection hidden="1"/>
    </xf>
    <xf numFmtId="0" fontId="66" fillId="2" borderId="0" xfId="0" applyFont="1" applyFill="1" applyAlignment="1" applyProtection="1">
      <protection hidden="1"/>
    </xf>
    <xf numFmtId="0" fontId="20" fillId="9" borderId="13" xfId="0" applyFont="1" applyFill="1" applyBorder="1" applyAlignment="1" applyProtection="1">
      <alignment horizontal="left" vertical="top"/>
    </xf>
    <xf numFmtId="0" fontId="2" fillId="9" borderId="0" xfId="0" applyFont="1" applyFill="1" applyProtection="1">
      <protection hidden="1"/>
    </xf>
    <xf numFmtId="0" fontId="2" fillId="16" borderId="12" xfId="0" applyFont="1" applyFill="1" applyBorder="1" applyAlignment="1" applyProtection="1">
      <alignment horizontal="left"/>
    </xf>
    <xf numFmtId="0" fontId="2" fillId="16" borderId="13" xfId="0" applyFont="1" applyFill="1" applyBorder="1" applyAlignment="1" applyProtection="1">
      <alignment horizontal="left"/>
    </xf>
    <xf numFmtId="0" fontId="20" fillId="16" borderId="12" xfId="0" applyFont="1" applyFill="1" applyBorder="1" applyAlignment="1" applyProtection="1">
      <alignment horizontal="left"/>
    </xf>
    <xf numFmtId="0" fontId="22" fillId="16" borderId="13" xfId="0" applyFont="1" applyFill="1" applyBorder="1" applyAlignment="1" applyProtection="1">
      <alignment horizontal="left"/>
    </xf>
    <xf numFmtId="0" fontId="22" fillId="16" borderId="1" xfId="0" applyFont="1" applyFill="1" applyBorder="1" applyAlignment="1" applyProtection="1">
      <alignment horizontal="left"/>
    </xf>
    <xf numFmtId="0" fontId="68" fillId="0" borderId="0" xfId="0" applyFont="1" applyProtection="1"/>
    <xf numFmtId="0" fontId="14" fillId="2" borderId="2" xfId="0" applyFont="1" applyFill="1" applyBorder="1" applyProtection="1">
      <protection locked="0" hidden="1"/>
    </xf>
    <xf numFmtId="0" fontId="15" fillId="2" borderId="2" xfId="0" applyFont="1" applyFill="1" applyBorder="1" applyProtection="1">
      <protection locked="0" hidden="1"/>
    </xf>
    <xf numFmtId="0" fontId="15" fillId="2" borderId="0" xfId="0" applyFont="1" applyFill="1" applyBorder="1" applyProtection="1">
      <protection locked="0" hidden="1"/>
    </xf>
    <xf numFmtId="0" fontId="14" fillId="2" borderId="2" xfId="0" applyFont="1" applyFill="1" applyBorder="1" applyAlignment="1" applyProtection="1">
      <alignment horizontal="center"/>
      <protection locked="0" hidden="1"/>
    </xf>
    <xf numFmtId="0" fontId="15" fillId="0" borderId="0" xfId="0" applyFont="1" applyBorder="1" applyProtection="1">
      <protection hidden="1"/>
    </xf>
    <xf numFmtId="0" fontId="15" fillId="0" borderId="0" xfId="0" applyFont="1" applyProtection="1">
      <protection hidden="1"/>
    </xf>
    <xf numFmtId="0" fontId="69" fillId="0" borderId="0" xfId="0" applyFont="1" applyAlignment="1" applyProtection="1">
      <alignment vertical="top"/>
    </xf>
    <xf numFmtId="0" fontId="69" fillId="0" borderId="0" xfId="0" applyFont="1" applyBorder="1" applyAlignment="1" applyProtection="1">
      <alignment vertical="top"/>
    </xf>
    <xf numFmtId="0" fontId="15" fillId="0" borderId="5" xfId="0" applyFont="1" applyBorder="1" applyProtection="1">
      <protection hidden="1"/>
    </xf>
    <xf numFmtId="0" fontId="15" fillId="0" borderId="7" xfId="0" applyFont="1" applyBorder="1" applyProtection="1">
      <protection hidden="1"/>
    </xf>
    <xf numFmtId="0" fontId="47" fillId="2" borderId="5" xfId="0" applyFont="1" applyFill="1" applyBorder="1" applyProtection="1">
      <protection locked="0" hidden="1"/>
    </xf>
    <xf numFmtId="1" fontId="15" fillId="0" borderId="5" xfId="0" applyNumberFormat="1" applyFont="1" applyBorder="1" applyProtection="1">
      <protection hidden="1"/>
    </xf>
    <xf numFmtId="1" fontId="15" fillId="0" borderId="7" xfId="0" applyNumberFormat="1" applyFont="1" applyBorder="1" applyProtection="1">
      <protection hidden="1"/>
    </xf>
    <xf numFmtId="0" fontId="66" fillId="10" borderId="0" xfId="0" applyFont="1" applyFill="1" applyAlignment="1" applyProtection="1">
      <protection hidden="1"/>
    </xf>
    <xf numFmtId="0" fontId="8" fillId="13" borderId="12" xfId="0" applyFont="1" applyFill="1" applyBorder="1" applyAlignment="1" applyProtection="1">
      <alignment horizontal="left"/>
    </xf>
    <xf numFmtId="0" fontId="8" fillId="13" borderId="13" xfId="0" applyFont="1" applyFill="1" applyBorder="1" applyAlignment="1" applyProtection="1">
      <alignment horizontal="left"/>
    </xf>
    <xf numFmtId="0" fontId="8" fillId="13" borderId="1" xfId="0" applyFont="1" applyFill="1" applyBorder="1" applyAlignment="1" applyProtection="1">
      <alignment horizontal="left"/>
    </xf>
    <xf numFmtId="0" fontId="71" fillId="3" borderId="2" xfId="0" applyFont="1" applyFill="1" applyBorder="1" applyProtection="1">
      <protection locked="0"/>
    </xf>
    <xf numFmtId="0" fontId="2" fillId="6" borderId="0" xfId="0" applyFont="1" applyFill="1" applyAlignment="1" applyProtection="1">
      <alignment vertical="top"/>
    </xf>
    <xf numFmtId="0" fontId="0" fillId="6" borderId="13" xfId="0" applyFill="1" applyBorder="1" applyAlignment="1" applyProtection="1">
      <alignment vertical="top"/>
      <protection locked="0"/>
    </xf>
    <xf numFmtId="0" fontId="2" fillId="2" borderId="0" xfId="0" applyFont="1" applyFill="1" applyAlignment="1" applyProtection="1">
      <alignment vertical="top"/>
      <protection locked="0"/>
    </xf>
    <xf numFmtId="0" fontId="2" fillId="5" borderId="0" xfId="0" applyFont="1" applyFill="1" applyAlignment="1" applyProtection="1">
      <alignment vertical="top"/>
    </xf>
    <xf numFmtId="0" fontId="8" fillId="3" borderId="2" xfId="0" applyFont="1" applyFill="1" applyBorder="1" applyProtection="1">
      <protection hidden="1"/>
    </xf>
    <xf numFmtId="0" fontId="8" fillId="2" borderId="2" xfId="0" applyFont="1" applyFill="1" applyBorder="1" applyAlignment="1" applyProtection="1">
      <alignment vertical="top" wrapText="1"/>
      <protection hidden="1"/>
    </xf>
    <xf numFmtId="0" fontId="8" fillId="0" borderId="0" xfId="0" applyFont="1" applyAlignment="1" applyProtection="1">
      <alignment vertical="top" wrapText="1"/>
      <protection hidden="1"/>
    </xf>
    <xf numFmtId="0" fontId="72" fillId="2" borderId="0" xfId="0" applyFont="1" applyFill="1" applyAlignment="1" applyProtection="1">
      <alignment horizontal="center"/>
      <protection hidden="1"/>
    </xf>
    <xf numFmtId="0" fontId="3" fillId="0" borderId="0" xfId="0" applyFont="1" applyProtection="1">
      <protection hidden="1"/>
    </xf>
    <xf numFmtId="0" fontId="70" fillId="2" borderId="0" xfId="0" applyFont="1" applyFill="1" applyBorder="1" applyAlignment="1" applyProtection="1">
      <alignment vertical="top" wrapText="1"/>
      <protection hidden="1"/>
    </xf>
    <xf numFmtId="0" fontId="70" fillId="2" borderId="0" xfId="0" applyFont="1" applyFill="1" applyAlignment="1" applyProtection="1">
      <alignment vertical="top" wrapText="1"/>
      <protection hidden="1"/>
    </xf>
    <xf numFmtId="0" fontId="70" fillId="0" borderId="0" xfId="0" applyFont="1" applyBorder="1" applyAlignment="1" applyProtection="1">
      <alignment vertical="top"/>
      <protection hidden="1"/>
    </xf>
    <xf numFmtId="0" fontId="3" fillId="2" borderId="0" xfId="0" applyFont="1" applyFill="1" applyBorder="1" applyAlignment="1" applyProtection="1">
      <alignment vertical="top" wrapText="1"/>
      <protection hidden="1"/>
    </xf>
    <xf numFmtId="0" fontId="3" fillId="2" borderId="0" xfId="0" applyFont="1" applyFill="1" applyAlignment="1" applyProtection="1">
      <alignment vertical="top" wrapText="1"/>
      <protection hidden="1"/>
    </xf>
    <xf numFmtId="0" fontId="3" fillId="0" borderId="0" xfId="0" applyFont="1" applyAlignment="1" applyProtection="1">
      <alignment vertical="top" wrapText="1"/>
      <protection hidden="1"/>
    </xf>
    <xf numFmtId="0" fontId="3" fillId="2" borderId="0" xfId="0" applyFont="1" applyFill="1" applyBorder="1" applyAlignment="1" applyProtection="1">
      <alignment wrapText="1"/>
      <protection hidden="1"/>
    </xf>
    <xf numFmtId="0" fontId="3" fillId="2" borderId="0" xfId="0" applyFont="1" applyFill="1" applyAlignment="1" applyProtection="1">
      <alignment wrapText="1"/>
      <protection hidden="1"/>
    </xf>
    <xf numFmtId="0" fontId="3" fillId="2" borderId="0" xfId="0" applyFont="1" applyFill="1" applyBorder="1" applyProtection="1">
      <protection hidden="1"/>
    </xf>
    <xf numFmtId="0" fontId="3" fillId="2" borderId="0" xfId="0" applyFont="1" applyFill="1" applyAlignment="1" applyProtection="1">
      <alignment vertical="top"/>
      <protection hidden="1"/>
    </xf>
    <xf numFmtId="0" fontId="3" fillId="0" borderId="0" xfId="0" applyFont="1" applyAlignment="1" applyProtection="1">
      <alignment vertical="top"/>
      <protection hidden="1"/>
    </xf>
    <xf numFmtId="17" fontId="3" fillId="2" borderId="0" xfId="0" applyNumberFormat="1" applyFont="1" applyFill="1" applyBorder="1" applyProtection="1">
      <protection hidden="1"/>
    </xf>
    <xf numFmtId="0" fontId="65" fillId="2" borderId="2" xfId="0" applyFont="1" applyFill="1" applyBorder="1" applyAlignment="1" applyProtection="1">
      <alignment horizontal="center"/>
      <protection hidden="1"/>
    </xf>
    <xf numFmtId="0" fontId="0" fillId="2" borderId="8" xfId="0" applyFill="1" applyBorder="1" applyProtection="1">
      <protection locked="0"/>
    </xf>
    <xf numFmtId="0" fontId="20" fillId="10" borderId="2" xfId="0" applyFont="1" applyFill="1" applyBorder="1" applyAlignment="1" applyProtection="1">
      <alignment horizontal="center" vertical="top" wrapText="1"/>
      <protection hidden="1"/>
    </xf>
    <xf numFmtId="0" fontId="70" fillId="0" borderId="0" xfId="0" applyFont="1" applyAlignment="1" applyProtection="1">
      <alignment vertical="top"/>
      <protection hidden="1"/>
    </xf>
    <xf numFmtId="0" fontId="0" fillId="5" borderId="12" xfId="0" applyFill="1" applyBorder="1" applyAlignment="1" applyProtection="1">
      <alignment horizontal="center"/>
      <protection locked="0" hidden="1"/>
    </xf>
    <xf numFmtId="0" fontId="0" fillId="5" borderId="1" xfId="0" applyFill="1" applyBorder="1" applyAlignment="1" applyProtection="1">
      <alignment horizontal="center"/>
      <protection locked="0" hidden="1"/>
    </xf>
    <xf numFmtId="0" fontId="8" fillId="0" borderId="2" xfId="0" applyFont="1" applyBorder="1" applyAlignment="1" applyProtection="1">
      <alignment horizontal="center"/>
      <protection hidden="1"/>
    </xf>
    <xf numFmtId="0" fontId="20" fillId="0" borderId="2" xfId="0" applyFont="1" applyBorder="1" applyAlignment="1" applyProtection="1">
      <alignment horizontal="center"/>
      <protection hidden="1"/>
    </xf>
    <xf numFmtId="0" fontId="20" fillId="5" borderId="2" xfId="0" applyFont="1" applyFill="1" applyBorder="1" applyAlignment="1" applyProtection="1">
      <alignment horizontal="center"/>
      <protection hidden="1"/>
    </xf>
    <xf numFmtId="0" fontId="58" fillId="17" borderId="2" xfId="0" applyFont="1" applyFill="1" applyBorder="1" applyAlignment="1" applyProtection="1">
      <alignment horizontal="center" vertical="top" wrapText="1"/>
      <protection hidden="1"/>
    </xf>
    <xf numFmtId="0" fontId="0" fillId="15" borderId="2" xfId="0" applyFill="1" applyBorder="1" applyAlignment="1" applyProtection="1">
      <alignment horizontal="center"/>
      <protection hidden="1"/>
    </xf>
    <xf numFmtId="0" fontId="59" fillId="17" borderId="2" xfId="0" applyFont="1" applyFill="1" applyBorder="1" applyAlignment="1" applyProtection="1">
      <alignment horizontal="center" vertical="center"/>
      <protection hidden="1"/>
    </xf>
    <xf numFmtId="0" fontId="58" fillId="17" borderId="2" xfId="0" applyFont="1" applyFill="1" applyBorder="1" applyAlignment="1" applyProtection="1">
      <alignment horizontal="left" vertical="top" wrapText="1"/>
      <protection hidden="1"/>
    </xf>
    <xf numFmtId="0" fontId="67" fillId="14" borderId="2" xfId="0" applyFont="1" applyFill="1" applyBorder="1" applyAlignment="1" applyProtection="1">
      <alignment horizontal="center" vertical="center" wrapText="1"/>
      <protection hidden="1"/>
    </xf>
    <xf numFmtId="0" fontId="0" fillId="14" borderId="2" xfId="0" applyFill="1" applyBorder="1" applyAlignment="1" applyProtection="1">
      <alignment horizontal="center" vertical="center" wrapText="1"/>
      <protection hidden="1"/>
    </xf>
    <xf numFmtId="0" fontId="20" fillId="10" borderId="2" xfId="0" applyFont="1" applyFill="1" applyBorder="1" applyAlignment="1" applyProtection="1">
      <alignment horizontal="center" vertical="top" wrapText="1"/>
      <protection hidden="1"/>
    </xf>
    <xf numFmtId="0" fontId="0" fillId="5" borderId="12" xfId="0" applyFill="1" applyBorder="1" applyAlignment="1" applyProtection="1">
      <alignment horizontal="center" wrapText="1"/>
      <protection locked="0"/>
    </xf>
    <xf numFmtId="0" fontId="0" fillId="5" borderId="1" xfId="0" applyFill="1" applyBorder="1" applyAlignment="1" applyProtection="1">
      <alignment horizontal="center" wrapText="1"/>
      <protection locked="0"/>
    </xf>
    <xf numFmtId="0" fontId="0" fillId="5" borderId="12" xfId="0" applyFill="1" applyBorder="1" applyAlignment="1" applyProtection="1">
      <alignment horizontal="center"/>
      <protection locked="0"/>
    </xf>
    <xf numFmtId="0" fontId="0" fillId="5" borderId="1" xfId="0" applyFill="1" applyBorder="1" applyAlignment="1" applyProtection="1">
      <alignment horizontal="center"/>
      <protection locked="0"/>
    </xf>
    <xf numFmtId="0" fontId="20" fillId="2" borderId="12" xfId="0" applyFont="1" applyFill="1" applyBorder="1" applyAlignment="1" applyProtection="1">
      <alignment horizontal="center"/>
      <protection locked="0"/>
    </xf>
    <xf numFmtId="0" fontId="20" fillId="2" borderId="13" xfId="0" applyFont="1" applyFill="1" applyBorder="1" applyAlignment="1" applyProtection="1">
      <alignment horizontal="center"/>
      <protection locked="0"/>
    </xf>
    <xf numFmtId="0" fontId="20" fillId="2" borderId="1" xfId="0" applyFont="1" applyFill="1" applyBorder="1" applyAlignment="1" applyProtection="1">
      <alignment horizontal="center"/>
      <protection locked="0"/>
    </xf>
    <xf numFmtId="0" fontId="27" fillId="2" borderId="12" xfId="0" applyFont="1" applyFill="1" applyBorder="1" applyAlignment="1" applyProtection="1">
      <alignment horizontal="center"/>
      <protection locked="0"/>
    </xf>
    <xf numFmtId="0" fontId="27" fillId="2" borderId="13" xfId="0" applyFont="1" applyFill="1" applyBorder="1" applyAlignment="1" applyProtection="1">
      <alignment horizontal="center"/>
      <protection locked="0"/>
    </xf>
    <xf numFmtId="0" fontId="27" fillId="2" borderId="1" xfId="0" applyFont="1" applyFill="1" applyBorder="1" applyAlignment="1" applyProtection="1">
      <alignment horizontal="center"/>
      <protection locked="0"/>
    </xf>
    <xf numFmtId="0" fontId="20" fillId="9" borderId="2" xfId="0" applyFont="1" applyFill="1" applyBorder="1" applyAlignment="1" applyProtection="1">
      <alignment horizontal="left"/>
    </xf>
    <xf numFmtId="0" fontId="8" fillId="2" borderId="13" xfId="0" applyFont="1" applyFill="1" applyBorder="1" applyAlignment="1" applyProtection="1">
      <alignment horizontal="center" vertical="top"/>
      <protection locked="0"/>
    </xf>
    <xf numFmtId="0" fontId="8" fillId="2" borderId="1" xfId="0" applyFont="1" applyFill="1" applyBorder="1" applyAlignment="1" applyProtection="1">
      <alignment horizontal="center" vertical="top"/>
      <protection locked="0"/>
    </xf>
    <xf numFmtId="0" fontId="0" fillId="15" borderId="12" xfId="0" applyFill="1" applyBorder="1" applyAlignment="1" applyProtection="1">
      <alignment horizontal="left"/>
    </xf>
    <xf numFmtId="0" fontId="0" fillId="15" borderId="13" xfId="0" applyFill="1" applyBorder="1" applyAlignment="1" applyProtection="1">
      <alignment horizontal="left"/>
    </xf>
    <xf numFmtId="0" fontId="0" fillId="15" borderId="1" xfId="0" applyFill="1" applyBorder="1" applyAlignment="1" applyProtection="1">
      <alignment horizontal="left"/>
    </xf>
    <xf numFmtId="0" fontId="2" fillId="2" borderId="2" xfId="0" applyFont="1" applyFill="1" applyBorder="1" applyAlignment="1" applyProtection="1">
      <alignment horizontal="center"/>
      <protection locked="0"/>
    </xf>
    <xf numFmtId="0" fontId="2" fillId="2" borderId="2" xfId="0" applyFont="1" applyFill="1" applyBorder="1" applyAlignment="1" applyProtection="1">
      <alignment horizontal="center"/>
    </xf>
    <xf numFmtId="0" fontId="0" fillId="3" borderId="12" xfId="0" applyFill="1" applyBorder="1" applyAlignment="1" applyProtection="1">
      <alignment horizontal="left"/>
      <protection hidden="1"/>
    </xf>
    <xf numFmtId="0" fontId="0" fillId="3" borderId="13" xfId="0" applyFill="1" applyBorder="1" applyAlignment="1" applyProtection="1">
      <alignment horizontal="left"/>
      <protection hidden="1"/>
    </xf>
    <xf numFmtId="0" fontId="0" fillId="3" borderId="1" xfId="0" applyFill="1" applyBorder="1" applyAlignment="1" applyProtection="1">
      <alignment horizontal="left"/>
      <protection hidden="1"/>
    </xf>
    <xf numFmtId="0" fontId="6" fillId="7" borderId="10" xfId="0" applyFont="1" applyFill="1" applyBorder="1" applyAlignment="1" applyProtection="1">
      <alignment horizontal="left" vertical="center"/>
      <protection hidden="1"/>
    </xf>
    <xf numFmtId="0" fontId="6" fillId="7" borderId="11" xfId="0" applyFont="1" applyFill="1" applyBorder="1" applyAlignment="1" applyProtection="1">
      <alignment horizontal="left" vertical="center"/>
      <protection hidden="1"/>
    </xf>
    <xf numFmtId="0" fontId="0" fillId="3" borderId="2" xfId="0" applyFill="1" applyBorder="1" applyAlignment="1" applyProtection="1">
      <alignment horizontal="center"/>
      <protection hidden="1"/>
    </xf>
    <xf numFmtId="0" fontId="20" fillId="15" borderId="2" xfId="0" applyFont="1" applyFill="1" applyBorder="1" applyAlignment="1" applyProtection="1">
      <alignment horizontal="left"/>
    </xf>
    <xf numFmtId="0" fontId="6" fillId="7" borderId="2" xfId="0" applyFont="1" applyFill="1" applyBorder="1" applyAlignment="1" applyProtection="1">
      <alignment horizontal="center"/>
    </xf>
    <xf numFmtId="0" fontId="20" fillId="15" borderId="14" xfId="0" applyFont="1" applyFill="1" applyBorder="1" applyAlignment="1" applyProtection="1">
      <alignment horizontal="center" vertical="center"/>
    </xf>
    <xf numFmtId="0" fontId="20" fillId="15" borderId="15" xfId="0" applyFont="1" applyFill="1" applyBorder="1" applyAlignment="1" applyProtection="1">
      <alignment horizontal="center" vertical="center"/>
    </xf>
    <xf numFmtId="0" fontId="20" fillId="15" borderId="3" xfId="0" applyFont="1" applyFill="1" applyBorder="1" applyAlignment="1" applyProtection="1">
      <alignment horizontal="center" vertical="center"/>
    </xf>
    <xf numFmtId="0" fontId="20" fillId="15" borderId="8" xfId="0" applyFont="1" applyFill="1" applyBorder="1" applyAlignment="1" applyProtection="1">
      <alignment horizontal="center" vertical="center"/>
    </xf>
    <xf numFmtId="0" fontId="20" fillId="15" borderId="0" xfId="0" applyFont="1" applyFill="1" applyBorder="1" applyAlignment="1" applyProtection="1">
      <alignment horizontal="center" vertical="center"/>
    </xf>
    <xf numFmtId="0" fontId="20" fillId="15" borderId="9" xfId="0" applyFont="1" applyFill="1" applyBorder="1" applyAlignment="1" applyProtection="1">
      <alignment horizontal="center" vertical="center"/>
    </xf>
    <xf numFmtId="0" fontId="20" fillId="15" borderId="10" xfId="0" applyFont="1" applyFill="1" applyBorder="1" applyAlignment="1" applyProtection="1">
      <alignment horizontal="center" vertical="center"/>
    </xf>
    <xf numFmtId="0" fontId="20" fillId="15" borderId="11" xfId="0" applyFont="1" applyFill="1" applyBorder="1" applyAlignment="1" applyProtection="1">
      <alignment horizontal="center" vertical="center"/>
    </xf>
    <xf numFmtId="0" fontId="20" fillId="15" borderId="6" xfId="0" applyFont="1" applyFill="1" applyBorder="1" applyAlignment="1" applyProtection="1">
      <alignment horizontal="center" vertical="center"/>
    </xf>
    <xf numFmtId="0" fontId="0" fillId="2" borderId="2" xfId="0" applyFill="1" applyBorder="1" applyAlignment="1" applyProtection="1">
      <alignment horizontal="center"/>
      <protection locked="0"/>
    </xf>
    <xf numFmtId="0" fontId="0" fillId="17" borderId="2" xfId="0" applyFill="1" applyBorder="1" applyAlignment="1" applyProtection="1"/>
    <xf numFmtId="0" fontId="26" fillId="2" borderId="12" xfId="0" applyFont="1" applyFill="1" applyBorder="1" applyAlignment="1" applyProtection="1">
      <alignment horizontal="center"/>
      <protection locked="0"/>
    </xf>
    <xf numFmtId="0" fontId="26" fillId="2" borderId="13" xfId="0" applyFont="1" applyFill="1" applyBorder="1" applyAlignment="1" applyProtection="1">
      <alignment horizontal="center"/>
      <protection locked="0"/>
    </xf>
    <xf numFmtId="0" fontId="26" fillId="2" borderId="1" xfId="0" applyFont="1" applyFill="1" applyBorder="1" applyAlignment="1" applyProtection="1">
      <alignment horizontal="center"/>
      <protection locked="0"/>
    </xf>
    <xf numFmtId="0" fontId="0" fillId="17" borderId="12" xfId="0" applyFill="1" applyBorder="1" applyAlignment="1" applyProtection="1">
      <alignment horizontal="left"/>
    </xf>
    <xf numFmtId="0" fontId="0" fillId="17" borderId="13" xfId="0" applyFill="1" applyBorder="1" applyAlignment="1" applyProtection="1">
      <alignment horizontal="left"/>
    </xf>
    <xf numFmtId="0" fontId="0" fillId="17" borderId="1" xfId="0" applyFill="1" applyBorder="1" applyAlignment="1" applyProtection="1">
      <alignment horizontal="left"/>
    </xf>
    <xf numFmtId="0" fontId="0" fillId="17" borderId="2" xfId="0" applyFill="1" applyBorder="1" applyAlignment="1" applyProtection="1">
      <alignment horizontal="left"/>
    </xf>
    <xf numFmtId="0" fontId="6" fillId="7" borderId="12" xfId="0" applyFont="1" applyFill="1" applyBorder="1" applyAlignment="1" applyProtection="1">
      <alignment horizontal="center"/>
    </xf>
    <xf numFmtId="0" fontId="6" fillId="7" borderId="13" xfId="0" applyFont="1" applyFill="1" applyBorder="1" applyAlignment="1" applyProtection="1">
      <alignment horizontal="center"/>
    </xf>
    <xf numFmtId="0" fontId="6" fillId="7" borderId="1" xfId="0" applyFont="1" applyFill="1" applyBorder="1" applyAlignment="1" applyProtection="1">
      <alignment horizontal="center"/>
    </xf>
    <xf numFmtId="0" fontId="2" fillId="13" borderId="2" xfId="0" applyFont="1" applyFill="1" applyBorder="1" applyAlignment="1" applyProtection="1">
      <alignment horizontal="left"/>
    </xf>
    <xf numFmtId="0" fontId="2" fillId="13" borderId="12" xfId="0" applyFont="1" applyFill="1" applyBorder="1" applyAlignment="1" applyProtection="1">
      <alignment horizontal="left"/>
    </xf>
    <xf numFmtId="0" fontId="2" fillId="13" borderId="13" xfId="0" applyFont="1" applyFill="1" applyBorder="1" applyAlignment="1" applyProtection="1">
      <alignment horizontal="left"/>
    </xf>
    <xf numFmtId="0" fontId="2" fillId="13" borderId="1" xfId="0" applyFont="1" applyFill="1" applyBorder="1" applyAlignment="1" applyProtection="1">
      <alignment horizontal="left"/>
    </xf>
    <xf numFmtId="0" fontId="2" fillId="2" borderId="12" xfId="0" applyFont="1" applyFill="1" applyBorder="1" applyAlignment="1" applyProtection="1">
      <alignment horizontal="center"/>
      <protection locked="0"/>
    </xf>
    <xf numFmtId="0" fontId="2" fillId="2" borderId="13"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18" borderId="2" xfId="0" applyFont="1" applyFill="1" applyBorder="1" applyAlignment="1" applyProtection="1"/>
    <xf numFmtId="0" fontId="0" fillId="18" borderId="12" xfId="0" applyFill="1" applyBorder="1" applyAlignment="1" applyProtection="1">
      <alignment horizontal="left"/>
    </xf>
    <xf numFmtId="0" fontId="0" fillId="18" borderId="13" xfId="0" applyFill="1" applyBorder="1" applyAlignment="1" applyProtection="1">
      <alignment horizontal="left"/>
    </xf>
    <xf numFmtId="0" fontId="0" fillId="18" borderId="1" xfId="0" applyFill="1" applyBorder="1" applyAlignment="1" applyProtection="1">
      <alignment horizontal="left"/>
    </xf>
    <xf numFmtId="0" fontId="2" fillId="9" borderId="2" xfId="0" applyFont="1" applyFill="1" applyBorder="1" applyAlignment="1" applyProtection="1">
      <alignment horizontal="left"/>
    </xf>
    <xf numFmtId="0" fontId="0" fillId="19" borderId="2" xfId="0" applyFill="1" applyBorder="1" applyAlignment="1" applyProtection="1">
      <alignment horizontal="left"/>
    </xf>
    <xf numFmtId="0" fontId="26" fillId="2" borderId="2" xfId="0" applyFont="1" applyFill="1" applyBorder="1" applyAlignment="1" applyProtection="1">
      <alignment horizontal="center"/>
      <protection locked="0"/>
    </xf>
    <xf numFmtId="0" fontId="9" fillId="2" borderId="13" xfId="0" applyFont="1" applyFill="1" applyBorder="1" applyAlignment="1" applyProtection="1">
      <alignment horizontal="center" vertical="center" wrapText="1"/>
      <protection locked="0"/>
    </xf>
    <xf numFmtId="0" fontId="6" fillId="7" borderId="11" xfId="0" applyFont="1" applyFill="1" applyBorder="1" applyAlignment="1" applyProtection="1">
      <alignment horizontal="left"/>
      <protection hidden="1"/>
    </xf>
    <xf numFmtId="0" fontId="2" fillId="18" borderId="2" xfId="0" applyFont="1" applyFill="1" applyBorder="1" applyAlignment="1" applyProtection="1">
      <alignment horizontal="left"/>
    </xf>
    <xf numFmtId="0" fontId="8" fillId="18" borderId="12" xfId="0" applyFont="1" applyFill="1" applyBorder="1" applyAlignment="1" applyProtection="1">
      <alignment horizontal="left"/>
    </xf>
    <xf numFmtId="0" fontId="8" fillId="18" borderId="13" xfId="0" applyFont="1" applyFill="1" applyBorder="1" applyAlignment="1" applyProtection="1">
      <alignment horizontal="left"/>
    </xf>
    <xf numFmtId="0" fontId="8" fillId="18" borderId="1" xfId="0" applyFont="1" applyFill="1" applyBorder="1" applyAlignment="1" applyProtection="1">
      <alignment horizontal="left"/>
    </xf>
    <xf numFmtId="0" fontId="0" fillId="12" borderId="2" xfId="0" applyFill="1" applyBorder="1" applyAlignment="1" applyProtection="1">
      <alignment horizontal="left"/>
      <protection hidden="1"/>
    </xf>
    <xf numFmtId="0" fontId="0" fillId="2" borderId="12" xfId="0" applyFill="1" applyBorder="1" applyAlignment="1" applyProtection="1">
      <alignment horizontal="center"/>
      <protection locked="0" hidden="1"/>
    </xf>
    <xf numFmtId="0" fontId="0" fillId="2" borderId="13" xfId="0" applyFill="1" applyBorder="1" applyAlignment="1" applyProtection="1">
      <alignment horizontal="center"/>
      <protection locked="0" hidden="1"/>
    </xf>
    <xf numFmtId="0" fontId="6" fillId="7" borderId="12" xfId="0" applyFont="1" applyFill="1" applyBorder="1" applyAlignment="1" applyProtection="1">
      <alignment horizontal="center"/>
      <protection hidden="1"/>
    </xf>
    <xf numFmtId="0" fontId="6" fillId="7" borderId="13" xfId="0" applyFont="1" applyFill="1" applyBorder="1" applyAlignment="1" applyProtection="1">
      <alignment horizontal="center"/>
      <protection hidden="1"/>
    </xf>
    <xf numFmtId="0" fontId="6" fillId="7" borderId="1" xfId="0" applyFont="1" applyFill="1" applyBorder="1" applyAlignment="1" applyProtection="1">
      <alignment horizontal="center"/>
      <protection hidden="1"/>
    </xf>
    <xf numFmtId="0" fontId="4" fillId="7" borderId="0" xfId="0" applyFont="1" applyFill="1" applyBorder="1" applyAlignment="1" applyProtection="1">
      <alignment horizontal="center"/>
    </xf>
    <xf numFmtId="0" fontId="43" fillId="11" borderId="0" xfId="0" applyFont="1" applyFill="1" applyBorder="1" applyAlignment="1" applyProtection="1">
      <alignment horizontal="center" vertical="center"/>
    </xf>
    <xf numFmtId="0" fontId="23" fillId="5" borderId="0" xfId="0" applyFont="1" applyFill="1" applyBorder="1" applyAlignment="1" applyProtection="1">
      <alignment horizontal="left" vertical="center" wrapText="1"/>
    </xf>
    <xf numFmtId="0" fontId="74" fillId="18" borderId="0" xfId="0" applyFont="1" applyFill="1" applyBorder="1" applyAlignment="1" applyProtection="1">
      <alignment horizontal="center" vertical="center" wrapText="1"/>
    </xf>
    <xf numFmtId="0" fontId="75" fillId="18" borderId="0" xfId="0" applyFont="1" applyFill="1" applyBorder="1" applyAlignment="1" applyProtection="1">
      <alignment horizontal="center" vertical="center" wrapText="1"/>
    </xf>
    <xf numFmtId="0" fontId="2" fillId="19" borderId="0" xfId="0" applyNumberFormat="1" applyFont="1" applyFill="1" applyBorder="1" applyAlignment="1" applyProtection="1">
      <alignment horizontal="center" wrapText="1"/>
      <protection hidden="1"/>
    </xf>
    <xf numFmtId="0" fontId="8" fillId="13" borderId="12" xfId="0" applyFont="1" applyFill="1" applyBorder="1" applyAlignment="1" applyProtection="1">
      <alignment horizontal="left"/>
    </xf>
    <xf numFmtId="0" fontId="8" fillId="13" borderId="13" xfId="0" applyFont="1" applyFill="1" applyBorder="1" applyAlignment="1" applyProtection="1">
      <alignment horizontal="left"/>
    </xf>
    <xf numFmtId="0" fontId="8" fillId="13" borderId="1" xfId="0" applyFont="1" applyFill="1" applyBorder="1" applyAlignment="1" applyProtection="1">
      <alignment horizontal="left"/>
    </xf>
    <xf numFmtId="0" fontId="23" fillId="5" borderId="0" xfId="0" applyFont="1" applyFill="1" applyBorder="1" applyAlignment="1" applyProtection="1">
      <alignment horizontal="left" vertical="top" wrapText="1"/>
    </xf>
    <xf numFmtId="0" fontId="45" fillId="14" borderId="0" xfId="0" applyFont="1" applyFill="1" applyBorder="1" applyAlignment="1" applyProtection="1">
      <alignment horizontal="center" vertical="top"/>
    </xf>
    <xf numFmtId="0" fontId="39" fillId="14" borderId="0" xfId="0" applyFont="1" applyFill="1" applyBorder="1" applyAlignment="1" applyProtection="1">
      <alignment horizontal="center" vertical="top"/>
    </xf>
    <xf numFmtId="0" fontId="42" fillId="14" borderId="0" xfId="0" applyFont="1" applyFill="1" applyBorder="1" applyAlignment="1" applyProtection="1">
      <alignment horizontal="center" vertical="center" wrapText="1"/>
    </xf>
    <xf numFmtId="0" fontId="6" fillId="7" borderId="0" xfId="0" applyFont="1" applyFill="1" applyAlignment="1" applyProtection="1">
      <alignment horizontal="center"/>
    </xf>
    <xf numFmtId="0" fontId="0" fillId="0" borderId="13" xfId="0" applyBorder="1"/>
    <xf numFmtId="0" fontId="0" fillId="0" borderId="1" xfId="0" applyBorder="1"/>
    <xf numFmtId="0" fontId="2" fillId="13" borderId="2" xfId="0" applyFont="1" applyFill="1" applyBorder="1" applyAlignment="1" applyProtection="1"/>
    <xf numFmtId="0" fontId="2" fillId="14" borderId="2" xfId="0" applyFont="1" applyFill="1" applyBorder="1" applyAlignment="1" applyProtection="1">
      <alignment horizontal="left"/>
    </xf>
    <xf numFmtId="0" fontId="20" fillId="9" borderId="12" xfId="0" applyFont="1" applyFill="1" applyBorder="1" applyAlignment="1" applyProtection="1">
      <alignment horizontal="left"/>
    </xf>
    <xf numFmtId="0" fontId="20" fillId="9" borderId="13" xfId="0" applyFont="1" applyFill="1" applyBorder="1" applyAlignment="1" applyProtection="1">
      <alignment horizontal="left"/>
    </xf>
    <xf numFmtId="0" fontId="20" fillId="9" borderId="1" xfId="0" applyFont="1" applyFill="1" applyBorder="1" applyAlignment="1" applyProtection="1">
      <alignment horizontal="left"/>
    </xf>
    <xf numFmtId="0" fontId="20" fillId="15" borderId="12" xfId="0" applyFont="1" applyFill="1" applyBorder="1" applyAlignment="1" applyProtection="1">
      <alignment horizontal="left"/>
    </xf>
    <xf numFmtId="0" fontId="20" fillId="15" borderId="13" xfId="0" applyFont="1" applyFill="1" applyBorder="1" applyAlignment="1" applyProtection="1">
      <alignment horizontal="left"/>
    </xf>
    <xf numFmtId="0" fontId="20" fillId="15" borderId="1" xfId="0" applyFont="1" applyFill="1" applyBorder="1" applyAlignment="1" applyProtection="1">
      <alignment horizontal="left"/>
    </xf>
    <xf numFmtId="0" fontId="8" fillId="2" borderId="12" xfId="0" applyFont="1" applyFill="1" applyBorder="1" applyAlignment="1" applyProtection="1">
      <alignment horizontal="center" vertical="top" wrapText="1"/>
      <protection hidden="1"/>
    </xf>
    <xf numFmtId="0" fontId="8" fillId="2" borderId="1" xfId="0" applyFont="1" applyFill="1" applyBorder="1" applyAlignment="1" applyProtection="1">
      <alignment horizontal="center" vertical="top" wrapText="1"/>
      <protection hidden="1"/>
    </xf>
    <xf numFmtId="0" fontId="59" fillId="17" borderId="12" xfId="0" applyFont="1" applyFill="1" applyBorder="1" applyAlignment="1" applyProtection="1">
      <alignment horizontal="center" vertical="center"/>
      <protection hidden="1"/>
    </xf>
    <xf numFmtId="0" fontId="59" fillId="17" borderId="13" xfId="0" applyFont="1" applyFill="1" applyBorder="1" applyAlignment="1" applyProtection="1">
      <alignment horizontal="center" vertical="center"/>
      <protection hidden="1"/>
    </xf>
    <xf numFmtId="0" fontId="59" fillId="17" borderId="1" xfId="0" applyFont="1" applyFill="1" applyBorder="1" applyAlignment="1" applyProtection="1">
      <alignment horizontal="center" vertical="center"/>
      <protection hidden="1"/>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0" fillId="5" borderId="12" xfId="0" applyFont="1" applyFill="1" applyBorder="1" applyAlignment="1" applyProtection="1">
      <alignment horizontal="center" vertical="top" wrapText="1"/>
      <protection locked="0"/>
    </xf>
    <xf numFmtId="0" fontId="20" fillId="5" borderId="1" xfId="0" applyFont="1" applyFill="1" applyBorder="1" applyAlignment="1" applyProtection="1">
      <alignment horizontal="center" vertical="top" wrapText="1"/>
      <protection locked="0"/>
    </xf>
    <xf numFmtId="0" fontId="0" fillId="19" borderId="2" xfId="0" applyFill="1" applyBorder="1" applyAlignment="1" applyProtection="1"/>
    <xf numFmtId="0" fontId="0" fillId="19" borderId="12" xfId="0" applyFill="1" applyBorder="1" applyAlignment="1" applyProtection="1">
      <alignment horizontal="left"/>
    </xf>
    <xf numFmtId="0" fontId="0" fillId="19" borderId="13" xfId="0" applyFill="1" applyBorder="1" applyAlignment="1" applyProtection="1">
      <alignment horizontal="left"/>
    </xf>
    <xf numFmtId="0" fontId="0" fillId="19" borderId="1" xfId="0" applyFill="1" applyBorder="1" applyAlignment="1" applyProtection="1">
      <alignment horizontal="left"/>
    </xf>
    <xf numFmtId="0" fontId="20" fillId="13" borderId="2" xfId="0" applyFont="1" applyFill="1" applyBorder="1" applyAlignment="1" applyProtection="1">
      <alignment horizontal="left" vertical="center" wrapText="1"/>
    </xf>
    <xf numFmtId="0" fontId="0" fillId="15" borderId="2" xfId="0" applyFill="1" applyBorder="1" applyAlignment="1" applyProtection="1">
      <alignment horizontal="left" vertical="top"/>
      <protection hidden="1"/>
    </xf>
    <xf numFmtId="14" fontId="0" fillId="2" borderId="2" xfId="0" applyNumberFormat="1" applyFill="1" applyBorder="1" applyAlignment="1" applyProtection="1">
      <alignment horizontal="center"/>
      <protection locked="0" hidden="1"/>
    </xf>
    <xf numFmtId="0" fontId="0" fillId="2" borderId="2" xfId="0" applyFill="1" applyBorder="1" applyAlignment="1" applyProtection="1">
      <alignment horizontal="center"/>
      <protection locked="0" hidden="1"/>
    </xf>
    <xf numFmtId="0" fontId="0" fillId="13" borderId="14" xfId="0" applyFill="1" applyBorder="1" applyAlignment="1" applyProtection="1">
      <alignment horizontal="center"/>
    </xf>
    <xf numFmtId="0" fontId="0" fillId="13" borderId="15" xfId="0" applyFill="1" applyBorder="1" applyAlignment="1" applyProtection="1">
      <alignment horizontal="center"/>
    </xf>
    <xf numFmtId="0" fontId="0" fillId="13" borderId="3" xfId="0" applyFill="1" applyBorder="1" applyAlignment="1" applyProtection="1">
      <alignment horizontal="center"/>
    </xf>
    <xf numFmtId="0" fontId="0" fillId="13" borderId="8" xfId="0" applyFill="1" applyBorder="1" applyAlignment="1" applyProtection="1">
      <alignment horizontal="center"/>
    </xf>
    <xf numFmtId="0" fontId="0" fillId="13" borderId="0" xfId="0" applyFill="1" applyBorder="1" applyAlignment="1" applyProtection="1">
      <alignment horizontal="center"/>
    </xf>
    <xf numFmtId="0" fontId="0" fillId="13" borderId="9" xfId="0" applyFill="1" applyBorder="1" applyAlignment="1" applyProtection="1">
      <alignment horizontal="center"/>
    </xf>
    <xf numFmtId="0" fontId="0" fillId="13" borderId="10" xfId="0" applyFill="1" applyBorder="1" applyAlignment="1" applyProtection="1">
      <alignment horizontal="center"/>
    </xf>
    <xf numFmtId="0" fontId="0" fillId="13" borderId="11" xfId="0" applyFill="1" applyBorder="1" applyAlignment="1" applyProtection="1">
      <alignment horizontal="center"/>
    </xf>
    <xf numFmtId="0" fontId="0" fillId="13" borderId="6" xfId="0" applyFill="1" applyBorder="1" applyAlignment="1" applyProtection="1">
      <alignment horizontal="center"/>
    </xf>
    <xf numFmtId="0" fontId="2" fillId="16" borderId="12" xfId="0" applyFont="1" applyFill="1" applyBorder="1" applyAlignment="1" applyProtection="1">
      <alignment horizontal="left"/>
    </xf>
    <xf numFmtId="0" fontId="2" fillId="16" borderId="13" xfId="0" applyFont="1" applyFill="1" applyBorder="1" applyAlignment="1" applyProtection="1">
      <alignment horizontal="left"/>
    </xf>
    <xf numFmtId="0" fontId="2" fillId="16" borderId="1" xfId="0" applyFont="1" applyFill="1" applyBorder="1" applyAlignment="1" applyProtection="1">
      <alignment horizontal="left"/>
    </xf>
    <xf numFmtId="0" fontId="0" fillId="2" borderId="12"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40" fillId="7" borderId="12" xfId="0" applyFont="1" applyFill="1" applyBorder="1" applyAlignment="1" applyProtection="1">
      <alignment horizontal="center"/>
    </xf>
    <xf numFmtId="0" fontId="40" fillId="7" borderId="13" xfId="0" applyFont="1" applyFill="1" applyBorder="1" applyAlignment="1" applyProtection="1">
      <alignment horizontal="center"/>
    </xf>
    <xf numFmtId="0" fontId="40" fillId="7" borderId="1" xfId="0" applyFont="1" applyFill="1" applyBorder="1" applyAlignment="1" applyProtection="1">
      <alignment horizontal="center"/>
    </xf>
    <xf numFmtId="0" fontId="15" fillId="2" borderId="0" xfId="0" applyFont="1" applyFill="1" applyAlignment="1" applyProtection="1">
      <alignment horizontal="center"/>
    </xf>
    <xf numFmtId="0" fontId="14" fillId="2" borderId="11" xfId="0" applyFont="1" applyFill="1" applyBorder="1" applyAlignment="1" applyProtection="1">
      <alignment horizontal="left"/>
    </xf>
    <xf numFmtId="0" fontId="15" fillId="2" borderId="11" xfId="0" applyFont="1" applyFill="1" applyBorder="1" applyAlignment="1" applyProtection="1">
      <alignment horizontal="left"/>
    </xf>
    <xf numFmtId="0" fontId="14" fillId="2" borderId="11" xfId="0" applyFont="1" applyFill="1" applyBorder="1" applyAlignment="1" applyProtection="1">
      <alignment horizontal="center"/>
    </xf>
    <xf numFmtId="0" fontId="28" fillId="2" borderId="2" xfId="0" applyFont="1" applyFill="1" applyBorder="1" applyAlignment="1" applyProtection="1">
      <alignment horizontal="center"/>
    </xf>
    <xf numFmtId="0" fontId="13" fillId="2" borderId="0" xfId="0" applyFont="1" applyFill="1" applyAlignment="1" applyProtection="1">
      <alignment horizontal="center"/>
    </xf>
    <xf numFmtId="0" fontId="14" fillId="2" borderId="0" xfId="0" applyFont="1" applyFill="1" applyAlignment="1" applyProtection="1">
      <alignment horizontal="left"/>
    </xf>
    <xf numFmtId="0" fontId="15" fillId="2" borderId="0" xfId="0" applyFont="1" applyFill="1" applyAlignment="1" applyProtection="1">
      <alignment horizontal="left"/>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0" fillId="0" borderId="9" xfId="0" applyBorder="1" applyAlignment="1" applyProtection="1">
      <alignment horizontal="center"/>
      <protection hidden="1"/>
    </xf>
    <xf numFmtId="0" fontId="0" fillId="2" borderId="15" xfId="0" applyFill="1" applyBorder="1" applyAlignment="1" applyProtection="1">
      <alignment horizontal="center"/>
      <protection hidden="1"/>
    </xf>
    <xf numFmtId="0" fontId="0" fillId="2" borderId="0" xfId="0" applyFill="1" applyBorder="1" applyAlignment="1" applyProtection="1">
      <alignment horizontal="right"/>
      <protection hidden="1"/>
    </xf>
    <xf numFmtId="0" fontId="0" fillId="2" borderId="9" xfId="0" applyFill="1" applyBorder="1" applyAlignment="1" applyProtection="1">
      <alignment horizontal="right"/>
      <protection hidden="1"/>
    </xf>
    <xf numFmtId="0" fontId="17" fillId="0" borderId="5" xfId="0" applyFont="1" applyBorder="1" applyAlignment="1" applyProtection="1">
      <alignment horizontal="center" wrapText="1"/>
      <protection hidden="1"/>
    </xf>
    <xf numFmtId="0" fontId="0" fillId="2" borderId="0" xfId="0" applyFill="1" applyBorder="1" applyAlignment="1" applyProtection="1">
      <alignment horizontal="left"/>
      <protection locked="0" hidden="1"/>
    </xf>
    <xf numFmtId="0" fontId="0" fillId="2" borderId="0" xfId="0" applyFill="1" applyBorder="1" applyAlignment="1" applyProtection="1">
      <alignment horizontal="left"/>
      <protection hidden="1"/>
    </xf>
    <xf numFmtId="0" fontId="0" fillId="4" borderId="2" xfId="0" applyFill="1" applyBorder="1" applyAlignment="1" applyProtection="1">
      <alignment horizontal="center"/>
      <protection locked="0" hidden="1"/>
    </xf>
    <xf numFmtId="0" fontId="5" fillId="0" borderId="0" xfId="0" applyFont="1" applyAlignment="1" applyProtection="1">
      <alignment horizontal="center"/>
      <protection hidden="1"/>
    </xf>
    <xf numFmtId="0" fontId="0" fillId="0" borderId="2" xfId="0" applyBorder="1" applyAlignment="1" applyProtection="1">
      <alignment horizontal="center"/>
      <protection hidden="1"/>
    </xf>
    <xf numFmtId="0" fontId="0" fillId="0" borderId="2" xfId="0" applyBorder="1" applyAlignment="1" applyProtection="1">
      <alignment horizontal="center" wrapText="1"/>
      <protection hidden="1"/>
    </xf>
    <xf numFmtId="0" fontId="0" fillId="0" borderId="2" xfId="0" applyBorder="1" applyAlignment="1" applyProtection="1">
      <alignment horizontal="center" vertical="top" wrapText="1"/>
      <protection hidden="1"/>
    </xf>
    <xf numFmtId="0" fontId="0" fillId="0" borderId="8" xfId="0" applyBorder="1" applyAlignment="1" applyProtection="1">
      <alignment horizontal="left"/>
      <protection hidden="1"/>
    </xf>
    <xf numFmtId="0" fontId="0" fillId="0" borderId="9" xfId="0" applyBorder="1" applyAlignment="1" applyProtection="1">
      <alignment horizontal="left"/>
      <protection hidden="1"/>
    </xf>
    <xf numFmtId="0" fontId="0" fillId="0" borderId="2" xfId="0" applyBorder="1" applyAlignment="1" applyProtection="1">
      <alignment horizontal="center" vertical="center"/>
      <protection hidden="1"/>
    </xf>
    <xf numFmtId="14" fontId="17" fillId="0" borderId="2" xfId="0" applyNumberFormat="1" applyFont="1" applyBorder="1" applyAlignment="1" applyProtection="1">
      <alignment horizontal="center" vertical="center"/>
      <protection hidden="1"/>
    </xf>
    <xf numFmtId="0" fontId="17" fillId="0" borderId="2" xfId="0" applyFont="1" applyBorder="1" applyAlignment="1" applyProtection="1">
      <alignment horizontal="center" vertical="center"/>
      <protection hidden="1"/>
    </xf>
    <xf numFmtId="0" fontId="0" fillId="0" borderId="10" xfId="0" applyBorder="1" applyAlignment="1" applyProtection="1">
      <alignment horizontal="left"/>
      <protection hidden="1"/>
    </xf>
    <xf numFmtId="0" fontId="0" fillId="0" borderId="11" xfId="0" applyBorder="1" applyAlignment="1" applyProtection="1">
      <alignment horizontal="left"/>
      <protection hidden="1"/>
    </xf>
    <xf numFmtId="0" fontId="0" fillId="0" borderId="6" xfId="0" applyBorder="1" applyAlignment="1" applyProtection="1">
      <alignment horizontal="left"/>
      <protection hidden="1"/>
    </xf>
    <xf numFmtId="0" fontId="0" fillId="2" borderId="2" xfId="0" applyFill="1" applyBorder="1" applyAlignment="1" applyProtection="1">
      <alignment horizontal="center"/>
      <protection hidden="1"/>
    </xf>
    <xf numFmtId="0" fontId="0" fillId="2" borderId="14"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0" fillId="2" borderId="8" xfId="0" applyFill="1" applyBorder="1" applyAlignment="1" applyProtection="1">
      <alignment horizontal="left"/>
      <protection hidden="1"/>
    </xf>
    <xf numFmtId="0" fontId="0" fillId="2" borderId="10" xfId="0" applyFill="1" applyBorder="1" applyAlignment="1" applyProtection="1">
      <alignment horizontal="left"/>
      <protection hidden="1"/>
    </xf>
    <xf numFmtId="0" fontId="0" fillId="2" borderId="11" xfId="0" applyFill="1" applyBorder="1" applyAlignment="1" applyProtection="1">
      <alignment horizontal="left"/>
      <protection hidden="1"/>
    </xf>
    <xf numFmtId="0" fontId="0" fillId="2" borderId="6" xfId="0" applyFill="1" applyBorder="1" applyAlignment="1" applyProtection="1">
      <alignment horizontal="left"/>
      <protection hidden="1"/>
    </xf>
    <xf numFmtId="0" fontId="0" fillId="0" borderId="12" xfId="0" applyBorder="1" applyAlignment="1" applyProtection="1">
      <alignment horizontal="left"/>
      <protection hidden="1"/>
    </xf>
    <xf numFmtId="0" fontId="0" fillId="0" borderId="13" xfId="0" applyBorder="1" applyAlignment="1" applyProtection="1">
      <alignment horizontal="left"/>
      <protection hidden="1"/>
    </xf>
    <xf numFmtId="0" fontId="0" fillId="0" borderId="1" xfId="0" applyBorder="1" applyAlignment="1" applyProtection="1">
      <alignment horizontal="left"/>
      <protection hidden="1"/>
    </xf>
    <xf numFmtId="0" fontId="0" fillId="0" borderId="7" xfId="0" applyBorder="1" applyAlignment="1" applyProtection="1">
      <alignment horizontal="center"/>
      <protection hidden="1"/>
    </xf>
    <xf numFmtId="0" fontId="0" fillId="2" borderId="14" xfId="0" applyFill="1" applyBorder="1" applyAlignment="1" applyProtection="1">
      <alignment horizontal="left"/>
      <protection hidden="1"/>
    </xf>
    <xf numFmtId="0" fontId="0" fillId="2" borderId="15" xfId="0" applyFill="1" applyBorder="1" applyAlignment="1" applyProtection="1">
      <alignment horizontal="left"/>
      <protection hidden="1"/>
    </xf>
    <xf numFmtId="0" fontId="0" fillId="2" borderId="3" xfId="0" applyFill="1" applyBorder="1" applyAlignment="1" applyProtection="1">
      <alignment horizontal="left"/>
      <protection hidden="1"/>
    </xf>
    <xf numFmtId="0" fontId="23" fillId="0" borderId="0" xfId="0" applyFont="1" applyAlignment="1" applyProtection="1">
      <alignment horizontal="center"/>
      <protection hidden="1"/>
    </xf>
    <xf numFmtId="0" fontId="12" fillId="0" borderId="0" xfId="0" applyFont="1" applyAlignment="1" applyProtection="1">
      <alignment horizontal="center"/>
      <protection hidden="1"/>
    </xf>
    <xf numFmtId="0" fontId="0" fillId="0" borderId="3" xfId="0" applyBorder="1" applyAlignment="1" applyProtection="1">
      <alignment horizontal="center"/>
      <protection hidden="1"/>
    </xf>
    <xf numFmtId="0" fontId="0" fillId="0" borderId="4" xfId="0" applyBorder="1" applyAlignment="1" applyProtection="1">
      <alignment horizontal="center"/>
      <protection hidden="1"/>
    </xf>
    <xf numFmtId="43" fontId="32" fillId="0" borderId="0" xfId="2" applyFont="1" applyAlignment="1" applyProtection="1">
      <alignment horizontal="center" vertical="top"/>
    </xf>
    <xf numFmtId="0" fontId="33" fillId="0" borderId="0" xfId="0" applyFont="1" applyAlignment="1" applyProtection="1">
      <alignment horizontal="left"/>
    </xf>
    <xf numFmtId="0" fontId="2" fillId="6" borderId="2" xfId="0" applyFont="1" applyFill="1" applyBorder="1" applyAlignment="1" applyProtection="1">
      <alignment horizontal="center" vertical="top"/>
    </xf>
    <xf numFmtId="0" fontId="34" fillId="0" borderId="0" xfId="0" applyFont="1" applyAlignment="1" applyProtection="1">
      <alignment horizontal="left" vertical="top"/>
    </xf>
    <xf numFmtId="0" fontId="31" fillId="0" borderId="0" xfId="0" applyFont="1" applyAlignment="1" applyProtection="1">
      <alignment horizontal="left" vertical="top"/>
    </xf>
    <xf numFmtId="0" fontId="0" fillId="6" borderId="0" xfId="0" applyFill="1" applyBorder="1" applyAlignment="1" applyProtection="1">
      <alignment horizontal="left" vertical="top"/>
    </xf>
    <xf numFmtId="0" fontId="34" fillId="0" borderId="2" xfId="0" applyFont="1" applyBorder="1" applyAlignment="1" applyProtection="1">
      <alignment horizontal="left" vertical="top"/>
    </xf>
    <xf numFmtId="0" fontId="2" fillId="0" borderId="2" xfId="0" applyFont="1" applyBorder="1" applyAlignment="1" applyProtection="1">
      <alignment horizontal="center" vertical="top"/>
    </xf>
    <xf numFmtId="0" fontId="0" fillId="6" borderId="2" xfId="0" applyFill="1" applyBorder="1" applyAlignment="1" applyProtection="1">
      <alignment horizontal="center" vertical="top"/>
    </xf>
    <xf numFmtId="0" fontId="35" fillId="0" borderId="2" xfId="0" applyFont="1" applyBorder="1" applyAlignment="1" applyProtection="1">
      <alignment horizontal="left" vertical="top"/>
    </xf>
    <xf numFmtId="0" fontId="0" fillId="0" borderId="2" xfId="0" applyBorder="1" applyAlignment="1" applyProtection="1">
      <alignment horizontal="center" vertical="top"/>
    </xf>
    <xf numFmtId="1" fontId="0" fillId="6" borderId="12" xfId="0" applyNumberFormat="1" applyFill="1" applyBorder="1" applyAlignment="1" applyProtection="1">
      <alignment horizontal="center" vertical="top"/>
    </xf>
    <xf numFmtId="1" fontId="0" fillId="6" borderId="1" xfId="0" applyNumberFormat="1" applyFill="1" applyBorder="1" applyAlignment="1" applyProtection="1">
      <alignment horizontal="center" vertical="top"/>
    </xf>
    <xf numFmtId="0" fontId="57" fillId="0" borderId="0" xfId="0" applyFont="1" applyAlignment="1" applyProtection="1">
      <alignment horizontal="left" vertical="top"/>
    </xf>
    <xf numFmtId="0" fontId="35" fillId="0" borderId="0" xfId="0" applyFont="1" applyAlignment="1" applyProtection="1">
      <alignment horizontal="center" vertical="top"/>
    </xf>
    <xf numFmtId="0" fontId="31" fillId="0" borderId="0" xfId="0" applyFont="1" applyAlignment="1" applyProtection="1">
      <alignment horizontal="center" vertical="top"/>
    </xf>
    <xf numFmtId="0" fontId="0" fillId="6" borderId="12" xfId="0" applyFill="1" applyBorder="1" applyAlignment="1" applyProtection="1">
      <alignment horizontal="center" vertical="top"/>
    </xf>
    <xf numFmtId="0" fontId="0" fillId="6" borderId="1" xfId="0" applyFill="1" applyBorder="1" applyAlignment="1" applyProtection="1">
      <alignment horizontal="center" vertical="top"/>
    </xf>
    <xf numFmtId="0" fontId="33" fillId="0" borderId="0" xfId="0" applyFont="1" applyAlignment="1" applyProtection="1">
      <alignment horizontal="center" vertical="top"/>
    </xf>
    <xf numFmtId="0" fontId="33" fillId="0" borderId="0" xfId="0" applyFont="1" applyAlignment="1" applyProtection="1">
      <alignment horizontal="left" vertical="top"/>
    </xf>
    <xf numFmtId="0" fontId="0" fillId="0" borderId="0" xfId="0" applyAlignment="1" applyProtection="1">
      <alignment horizontal="center" vertical="top"/>
    </xf>
    <xf numFmtId="0" fontId="49" fillId="2" borderId="8" xfId="0" applyFont="1" applyFill="1" applyBorder="1" applyAlignment="1" applyProtection="1">
      <alignment horizontal="left"/>
      <protection hidden="1"/>
    </xf>
    <xf numFmtId="0" fontId="49" fillId="2" borderId="0" xfId="0" applyFont="1" applyFill="1" applyBorder="1" applyAlignment="1" applyProtection="1">
      <alignment horizontal="left"/>
      <protection hidden="1"/>
    </xf>
    <xf numFmtId="0" fontId="49" fillId="2" borderId="14" xfId="0" applyFont="1" applyFill="1" applyBorder="1" applyAlignment="1" applyProtection="1">
      <alignment horizontal="left"/>
      <protection hidden="1"/>
    </xf>
    <xf numFmtId="0" fontId="49" fillId="2" borderId="15" xfId="0" applyFont="1" applyFill="1" applyBorder="1" applyAlignment="1" applyProtection="1">
      <alignment horizontal="left"/>
      <protection hidden="1"/>
    </xf>
    <xf numFmtId="0" fontId="49" fillId="2" borderId="3" xfId="0" applyFont="1" applyFill="1" applyBorder="1" applyAlignment="1" applyProtection="1">
      <alignment horizontal="left"/>
      <protection hidden="1"/>
    </xf>
    <xf numFmtId="0" fontId="49" fillId="2" borderId="10" xfId="0" applyFont="1" applyFill="1" applyBorder="1" applyAlignment="1" applyProtection="1">
      <alignment horizontal="left"/>
      <protection hidden="1"/>
    </xf>
    <xf numFmtId="0" fontId="49" fillId="2" borderId="11" xfId="0" applyFont="1" applyFill="1" applyBorder="1" applyAlignment="1" applyProtection="1">
      <alignment horizontal="left"/>
      <protection hidden="1"/>
    </xf>
    <xf numFmtId="0" fontId="49" fillId="0" borderId="10" xfId="0" applyFont="1" applyBorder="1" applyAlignment="1" applyProtection="1">
      <alignment horizontal="left"/>
      <protection hidden="1"/>
    </xf>
    <xf numFmtId="0" fontId="49" fillId="0" borderId="11" xfId="0" applyFont="1" applyBorder="1" applyAlignment="1" applyProtection="1">
      <alignment horizontal="left"/>
      <protection hidden="1"/>
    </xf>
    <xf numFmtId="0" fontId="49" fillId="0" borderId="6" xfId="0" applyFont="1" applyBorder="1" applyAlignment="1" applyProtection="1">
      <alignment horizontal="left"/>
      <protection hidden="1"/>
    </xf>
    <xf numFmtId="0" fontId="46" fillId="0" borderId="7" xfId="0" applyFont="1" applyBorder="1" applyAlignment="1" applyProtection="1">
      <alignment horizontal="center"/>
      <protection hidden="1"/>
    </xf>
    <xf numFmtId="0" fontId="46" fillId="2" borderId="2" xfId="0" applyFont="1" applyFill="1" applyBorder="1" applyAlignment="1" applyProtection="1">
      <alignment horizontal="center"/>
      <protection hidden="1"/>
    </xf>
    <xf numFmtId="0" fontId="46" fillId="2" borderId="14" xfId="0" applyFont="1" applyFill="1" applyBorder="1" applyAlignment="1" applyProtection="1">
      <alignment horizontal="center"/>
      <protection hidden="1"/>
    </xf>
    <xf numFmtId="0" fontId="46" fillId="2" borderId="15" xfId="0" applyFont="1" applyFill="1" applyBorder="1" applyAlignment="1" applyProtection="1">
      <alignment horizontal="center"/>
      <protection hidden="1"/>
    </xf>
    <xf numFmtId="0" fontId="46" fillId="2" borderId="3" xfId="0" applyFont="1" applyFill="1" applyBorder="1" applyAlignment="1" applyProtection="1">
      <alignment horizontal="center"/>
      <protection hidden="1"/>
    </xf>
    <xf numFmtId="0" fontId="46" fillId="0" borderId="2" xfId="0" applyFont="1" applyBorder="1" applyAlignment="1" applyProtection="1">
      <alignment horizontal="center"/>
      <protection hidden="1"/>
    </xf>
    <xf numFmtId="0" fontId="46" fillId="0" borderId="8" xfId="0" applyFont="1" applyBorder="1" applyAlignment="1" applyProtection="1">
      <alignment horizontal="left"/>
      <protection hidden="1"/>
    </xf>
    <xf numFmtId="0" fontId="46" fillId="0" borderId="0" xfId="0" applyFont="1" applyBorder="1" applyAlignment="1" applyProtection="1">
      <alignment horizontal="left"/>
      <protection hidden="1"/>
    </xf>
    <xf numFmtId="0" fontId="46" fillId="0" borderId="9" xfId="0" applyFont="1" applyBorder="1" applyAlignment="1" applyProtection="1">
      <alignment horizontal="left"/>
      <protection hidden="1"/>
    </xf>
    <xf numFmtId="0" fontId="46" fillId="0" borderId="2" xfId="0" applyFont="1" applyBorder="1" applyAlignment="1" applyProtection="1">
      <alignment horizontal="center" vertical="center"/>
      <protection hidden="1"/>
    </xf>
    <xf numFmtId="14" fontId="46" fillId="0" borderId="2" xfId="0" applyNumberFormat="1" applyFont="1" applyBorder="1" applyAlignment="1" applyProtection="1">
      <alignment horizontal="center" vertical="center"/>
      <protection hidden="1"/>
    </xf>
    <xf numFmtId="0" fontId="46" fillId="0" borderId="10" xfId="0" applyFont="1" applyBorder="1" applyAlignment="1" applyProtection="1">
      <alignment horizontal="left"/>
      <protection hidden="1"/>
    </xf>
    <xf numFmtId="0" fontId="46" fillId="0" borderId="11" xfId="0" applyFont="1" applyBorder="1" applyAlignment="1" applyProtection="1">
      <alignment horizontal="left"/>
      <protection hidden="1"/>
    </xf>
    <xf numFmtId="0" fontId="46" fillId="0" borderId="6" xfId="0" applyFont="1" applyBorder="1" applyAlignment="1" applyProtection="1">
      <alignment horizontal="left"/>
      <protection hidden="1"/>
    </xf>
    <xf numFmtId="0" fontId="47" fillId="0" borderId="12" xfId="0" applyFont="1" applyBorder="1" applyAlignment="1" applyProtection="1">
      <alignment horizontal="center" vertical="top" wrapText="1"/>
      <protection hidden="1"/>
    </xf>
    <xf numFmtId="0" fontId="47" fillId="0" borderId="13" xfId="0" applyFont="1" applyBorder="1" applyAlignment="1" applyProtection="1">
      <alignment horizontal="center" vertical="top" wrapText="1"/>
      <protection hidden="1"/>
    </xf>
    <xf numFmtId="0" fontId="47" fillId="0" borderId="1" xfId="0" applyFont="1" applyBorder="1" applyAlignment="1" applyProtection="1">
      <alignment horizontal="center" vertical="top" wrapText="1"/>
      <protection hidden="1"/>
    </xf>
    <xf numFmtId="0" fontId="47" fillId="0" borderId="2" xfId="0" applyFont="1" applyBorder="1" applyAlignment="1" applyProtection="1">
      <alignment horizontal="center" vertical="top" wrapText="1"/>
      <protection hidden="1"/>
    </xf>
    <xf numFmtId="0" fontId="47" fillId="0" borderId="2" xfId="0" applyFont="1" applyBorder="1" applyAlignment="1" applyProtection="1">
      <alignment horizontal="center" wrapText="1"/>
      <protection hidden="1"/>
    </xf>
    <xf numFmtId="0" fontId="47" fillId="3" borderId="2" xfId="0" applyFont="1" applyFill="1" applyBorder="1" applyAlignment="1" applyProtection="1">
      <alignment horizontal="center"/>
      <protection locked="0"/>
    </xf>
    <xf numFmtId="0" fontId="51" fillId="0" borderId="0" xfId="0" applyFont="1" applyAlignment="1" applyProtection="1">
      <alignment horizontal="left" vertical="top"/>
    </xf>
    <xf numFmtId="0" fontId="51" fillId="0" borderId="9" xfId="0" applyFont="1" applyBorder="1" applyAlignment="1" applyProtection="1">
      <alignment horizontal="left" vertical="top"/>
    </xf>
    <xf numFmtId="0" fontId="5" fillId="8" borderId="0" xfId="0" applyFont="1" applyFill="1" applyAlignment="1" applyProtection="1">
      <alignment horizontal="center"/>
      <protection hidden="1"/>
    </xf>
    <xf numFmtId="0" fontId="2" fillId="0" borderId="2" xfId="0" applyFont="1" applyBorder="1" applyAlignment="1" applyProtection="1">
      <alignment horizontal="center"/>
      <protection hidden="1"/>
    </xf>
    <xf numFmtId="0" fontId="47" fillId="2" borderId="0" xfId="0" applyFont="1" applyFill="1" applyBorder="1" applyAlignment="1" applyProtection="1">
      <alignment horizontal="left"/>
      <protection locked="0" hidden="1"/>
    </xf>
    <xf numFmtId="0" fontId="47" fillId="0" borderId="5" xfId="0" applyFont="1" applyBorder="1" applyAlignment="1" applyProtection="1">
      <alignment horizontal="center" wrapText="1"/>
      <protection hidden="1"/>
    </xf>
    <xf numFmtId="0" fontId="46" fillId="2" borderId="0" xfId="0" applyFont="1" applyFill="1" applyBorder="1" applyAlignment="1" applyProtection="1">
      <alignment horizontal="right"/>
      <protection hidden="1"/>
    </xf>
    <xf numFmtId="0" fontId="46" fillId="2" borderId="9" xfId="0" applyFont="1" applyFill="1" applyBorder="1" applyAlignment="1" applyProtection="1">
      <alignment horizontal="right"/>
      <protection hidden="1"/>
    </xf>
    <xf numFmtId="0" fontId="47" fillId="2" borderId="0" xfId="0" applyFont="1" applyFill="1" applyBorder="1" applyAlignment="1" applyProtection="1">
      <alignment horizontal="left"/>
      <protection hidden="1"/>
    </xf>
    <xf numFmtId="0" fontId="47" fillId="0" borderId="0" xfId="0" applyFont="1" applyBorder="1" applyAlignment="1" applyProtection="1">
      <alignment horizontal="left"/>
      <protection hidden="1"/>
    </xf>
    <xf numFmtId="0" fontId="52" fillId="2" borderId="0" xfId="0" applyFont="1" applyFill="1" applyAlignment="1" applyProtection="1">
      <alignment horizontal="left" vertical="top"/>
    </xf>
    <xf numFmtId="0" fontId="46" fillId="2" borderId="0" xfId="0" applyFont="1" applyFill="1" applyBorder="1" applyAlignment="1" applyProtection="1">
      <alignment horizontal="left" vertical="top"/>
    </xf>
    <xf numFmtId="0" fontId="8" fillId="2" borderId="2" xfId="0" applyFont="1" applyFill="1" applyBorder="1" applyAlignment="1" applyProtection="1">
      <alignment horizontal="center"/>
      <protection hidden="1"/>
    </xf>
    <xf numFmtId="0" fontId="70" fillId="0" borderId="0" xfId="0" applyFont="1" applyBorder="1" applyAlignment="1" applyProtection="1">
      <alignment horizontal="center" vertical="top"/>
      <protection hidden="1"/>
    </xf>
    <xf numFmtId="0" fontId="70" fillId="0" borderId="0" xfId="0" applyFont="1" applyAlignment="1" applyProtection="1">
      <alignment horizontal="center" vertical="top"/>
      <protection hidden="1"/>
    </xf>
    <xf numFmtId="0" fontId="59" fillId="2" borderId="0" xfId="0" applyFont="1" applyFill="1" applyAlignment="1" applyProtection="1">
      <alignment horizontal="center"/>
      <protection hidden="1"/>
    </xf>
    <xf numFmtId="0" fontId="58" fillId="2" borderId="0" xfId="0" applyFont="1" applyFill="1" applyAlignment="1" applyProtection="1">
      <alignment horizontal="left"/>
      <protection hidden="1"/>
    </xf>
    <xf numFmtId="0" fontId="14" fillId="4" borderId="0" xfId="0" applyFont="1" applyFill="1" applyAlignment="1" applyProtection="1">
      <alignment horizontal="center"/>
      <protection locked="0" hidden="1"/>
    </xf>
    <xf numFmtId="0" fontId="15" fillId="2" borderId="0" xfId="0" applyFont="1" applyFill="1" applyAlignment="1" applyProtection="1">
      <alignment horizontal="left"/>
      <protection hidden="1"/>
    </xf>
    <xf numFmtId="0" fontId="13" fillId="2" borderId="0" xfId="0" applyFont="1" applyFill="1" applyAlignment="1" applyProtection="1">
      <alignment horizontal="center"/>
      <protection hidden="1"/>
    </xf>
    <xf numFmtId="0" fontId="15" fillId="2" borderId="0" xfId="0" applyFont="1" applyFill="1" applyAlignment="1" applyProtection="1">
      <alignment horizontal="center"/>
      <protection hidden="1"/>
    </xf>
    <xf numFmtId="0" fontId="15" fillId="2" borderId="0" xfId="0" applyFont="1" applyFill="1" applyAlignment="1" applyProtection="1">
      <alignment horizontal="left" vertical="center"/>
      <protection hidden="1"/>
    </xf>
    <xf numFmtId="0" fontId="14" fillId="4" borderId="0" xfId="0" applyFont="1" applyFill="1" applyAlignment="1" applyProtection="1">
      <alignment horizontal="center"/>
    </xf>
    <xf numFmtId="0" fontId="14" fillId="4" borderId="0" xfId="0" applyFont="1" applyFill="1" applyAlignment="1" applyProtection="1">
      <alignment horizontal="center"/>
      <protection locked="0"/>
    </xf>
    <xf numFmtId="0" fontId="63" fillId="2" borderId="0" xfId="0" applyFont="1" applyFill="1" applyAlignment="1" applyProtection="1">
      <alignment horizontal="center"/>
      <protection hidden="1"/>
    </xf>
    <xf numFmtId="0" fontId="14" fillId="2" borderId="0" xfId="0" applyFont="1" applyFill="1" applyAlignment="1" applyProtection="1">
      <alignment horizontal="center"/>
      <protection hidden="1"/>
    </xf>
    <xf numFmtId="0" fontId="61" fillId="2" borderId="0" xfId="0" applyFont="1" applyFill="1" applyAlignment="1" applyProtection="1">
      <alignment horizontal="left"/>
      <protection hidden="1"/>
    </xf>
    <xf numFmtId="14" fontId="61" fillId="2" borderId="0" xfId="0" applyNumberFormat="1" applyFont="1" applyFill="1" applyAlignment="1" applyProtection="1">
      <alignment horizontal="left"/>
      <protection hidden="1"/>
    </xf>
    <xf numFmtId="0" fontId="64" fillId="2" borderId="0" xfId="0" applyFont="1" applyFill="1" applyAlignment="1" applyProtection="1">
      <alignment horizontal="center"/>
      <protection hidden="1"/>
    </xf>
    <xf numFmtId="0" fontId="15" fillId="2" borderId="14" xfId="0" applyFont="1" applyFill="1" applyBorder="1" applyAlignment="1" applyProtection="1">
      <alignment horizontal="center"/>
      <protection hidden="1"/>
    </xf>
    <xf numFmtId="0" fontId="15" fillId="2" borderId="3" xfId="0" applyFont="1" applyFill="1" applyBorder="1" applyAlignment="1" applyProtection="1">
      <alignment horizontal="center"/>
      <protection hidden="1"/>
    </xf>
    <xf numFmtId="0" fontId="65" fillId="2" borderId="14" xfId="0" applyFont="1" applyFill="1" applyBorder="1" applyAlignment="1" applyProtection="1">
      <alignment horizontal="left" vertical="top"/>
      <protection hidden="1"/>
    </xf>
    <xf numFmtId="0" fontId="65" fillId="2" borderId="15" xfId="0" applyFont="1" applyFill="1" applyBorder="1" applyAlignment="1" applyProtection="1">
      <alignment horizontal="left" vertical="top"/>
      <protection hidden="1"/>
    </xf>
    <xf numFmtId="0" fontId="65" fillId="2" borderId="2" xfId="0" applyFont="1" applyFill="1" applyBorder="1" applyAlignment="1" applyProtection="1">
      <alignment horizontal="center"/>
      <protection hidden="1"/>
    </xf>
    <xf numFmtId="0" fontId="14" fillId="2" borderId="12" xfId="0" applyFont="1" applyFill="1" applyBorder="1" applyAlignment="1" applyProtection="1">
      <alignment horizontal="center"/>
      <protection hidden="1"/>
    </xf>
    <xf numFmtId="0" fontId="14" fillId="2" borderId="1" xfId="0" applyFont="1" applyFill="1" applyBorder="1" applyAlignment="1" applyProtection="1">
      <alignment horizontal="center"/>
      <protection hidden="1"/>
    </xf>
    <xf numFmtId="0" fontId="15" fillId="2" borderId="12" xfId="0" applyFont="1" applyFill="1" applyBorder="1" applyAlignment="1" applyProtection="1">
      <alignment horizontal="center"/>
      <protection hidden="1"/>
    </xf>
    <xf numFmtId="0" fontId="15" fillId="2" borderId="1" xfId="0" applyFont="1" applyFill="1" applyBorder="1" applyAlignment="1" applyProtection="1">
      <alignment horizontal="center"/>
      <protection hidden="1"/>
    </xf>
    <xf numFmtId="0" fontId="15" fillId="2" borderId="2" xfId="0" applyFont="1" applyFill="1" applyBorder="1" applyAlignment="1" applyProtection="1">
      <alignment horizontal="center"/>
      <protection hidden="1"/>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000099"/>
      <color rgb="FFFFFF99"/>
      <color rgb="FFFFFFCC"/>
      <color rgb="FFCCFF33"/>
      <color rgb="FFCCFF99"/>
      <color rgb="FF00FF00"/>
      <color rgb="FFCC66FF"/>
      <color rgb="FFFFFF66"/>
      <color rgb="FF55F965"/>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AppData/Local/Temp/Income%20Tax%20and%20arrea%20Calculator%20for%20everyone%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AppData/Local/Temp/Copy%20of%20Tax%20Calculator%20from%20HARSAMACHAR%20(AY%202018-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Statement"/>
      <sheetName val="Deductions"/>
      <sheetName val="Tax "/>
      <sheetName val="Form 16"/>
    </sheetNames>
    <sheetDataSet>
      <sheetData sheetId="0">
        <row r="13">
          <cell r="D13" t="str">
            <v>Suresh Nimbiwal</v>
          </cell>
        </row>
        <row r="14">
          <cell r="D14" t="str">
            <v>Lecturer in Mathematics</v>
          </cell>
        </row>
        <row r="16">
          <cell r="D16" t="str">
            <v>GSSS Bhattu Kalan</v>
          </cell>
        </row>
        <row r="17">
          <cell r="D17" t="str">
            <v>ABCDE1234F</v>
          </cell>
        </row>
        <row r="28">
          <cell r="D28" t="str">
            <v>Shashi Parkash</v>
          </cell>
        </row>
        <row r="29">
          <cell r="D29" t="str">
            <v>Principal</v>
          </cell>
        </row>
        <row r="30">
          <cell r="D30" t="str">
            <v>GSSS Dhingsara</v>
          </cell>
        </row>
        <row r="31">
          <cell r="D31" t="str">
            <v>BCDEF9876K</v>
          </cell>
        </row>
        <row r="32">
          <cell r="D32" t="str">
            <v>BSEPK5658K</v>
          </cell>
        </row>
      </sheetData>
      <sheetData sheetId="1"/>
      <sheetData sheetId="2">
        <row r="29">
          <cell r="L29">
            <v>0</v>
          </cell>
          <cell r="M29">
            <v>0</v>
          </cell>
        </row>
        <row r="34">
          <cell r="L34">
            <v>0</v>
          </cell>
          <cell r="M34">
            <v>0</v>
          </cell>
        </row>
        <row r="35">
          <cell r="L35">
            <v>0</v>
          </cell>
          <cell r="M35">
            <v>0</v>
          </cell>
        </row>
        <row r="36">
          <cell r="L36">
            <v>0</v>
          </cell>
          <cell r="M36">
            <v>0</v>
          </cell>
        </row>
        <row r="37">
          <cell r="L37">
            <v>0</v>
          </cell>
          <cell r="M37">
            <v>0</v>
          </cell>
        </row>
        <row r="38">
          <cell r="L38">
            <v>0</v>
          </cell>
          <cell r="M38">
            <v>0</v>
          </cell>
        </row>
        <row r="39">
          <cell r="L39">
            <v>0</v>
          </cell>
          <cell r="M39">
            <v>0</v>
          </cell>
        </row>
        <row r="40">
          <cell r="L40">
            <v>0</v>
          </cell>
          <cell r="M40">
            <v>0</v>
          </cell>
        </row>
        <row r="41">
          <cell r="L41">
            <v>0</v>
          </cell>
          <cell r="M41">
            <v>0</v>
          </cell>
        </row>
        <row r="42">
          <cell r="L42">
            <v>0</v>
          </cell>
          <cell r="M42">
            <v>0</v>
          </cell>
        </row>
        <row r="43">
          <cell r="L43">
            <v>0</v>
          </cell>
          <cell r="M43">
            <v>0</v>
          </cell>
        </row>
        <row r="44">
          <cell r="L44">
            <v>0</v>
          </cell>
          <cell r="M44">
            <v>0</v>
          </cell>
        </row>
        <row r="45">
          <cell r="L45">
            <v>0</v>
          </cell>
          <cell r="M45">
            <v>0</v>
          </cell>
        </row>
        <row r="46">
          <cell r="L46">
            <v>0</v>
          </cell>
          <cell r="M46">
            <v>0</v>
          </cell>
        </row>
        <row r="48">
          <cell r="L48">
            <v>0</v>
          </cell>
          <cell r="M48">
            <v>0</v>
          </cell>
        </row>
        <row r="50">
          <cell r="L50">
            <v>0</v>
          </cell>
          <cell r="M50">
            <v>0</v>
          </cell>
        </row>
        <row r="51">
          <cell r="L51">
            <v>0</v>
          </cell>
          <cell r="M51">
            <v>0</v>
          </cell>
        </row>
        <row r="52">
          <cell r="L52">
            <v>0</v>
          </cell>
          <cell r="M52">
            <v>0</v>
          </cell>
        </row>
        <row r="53">
          <cell r="L53">
            <v>0</v>
          </cell>
          <cell r="M53">
            <v>0</v>
          </cell>
        </row>
        <row r="56">
          <cell r="L56" t="str">
            <v>Amount</v>
          </cell>
        </row>
        <row r="60">
          <cell r="L60">
            <v>100964</v>
          </cell>
        </row>
        <row r="61">
          <cell r="L61">
            <v>0</v>
          </cell>
        </row>
        <row r="62">
          <cell r="L62">
            <v>0</v>
          </cell>
        </row>
        <row r="63">
          <cell r="L63">
            <v>0</v>
          </cell>
        </row>
        <row r="64">
          <cell r="L64">
            <v>0</v>
          </cell>
        </row>
        <row r="65">
          <cell r="L65">
            <v>0</v>
          </cell>
        </row>
        <row r="66">
          <cell r="L66">
            <v>0</v>
          </cell>
        </row>
        <row r="67">
          <cell r="L67">
            <v>0</v>
          </cell>
        </row>
        <row r="68">
          <cell r="L68">
            <v>0</v>
          </cell>
        </row>
        <row r="69">
          <cell r="L69">
            <v>0</v>
          </cell>
        </row>
        <row r="70">
          <cell r="L70">
            <v>0</v>
          </cell>
        </row>
        <row r="71">
          <cell r="L71">
            <v>0</v>
          </cell>
        </row>
        <row r="72">
          <cell r="L72">
            <v>0</v>
          </cell>
        </row>
        <row r="73">
          <cell r="L73">
            <v>0</v>
          </cell>
          <cell r="M73">
            <v>0</v>
          </cell>
        </row>
      </sheetData>
      <sheetData sheetId="3">
        <row r="5">
          <cell r="J5">
            <v>906532</v>
          </cell>
        </row>
        <row r="7">
          <cell r="H7">
            <v>0</v>
          </cell>
        </row>
        <row r="8">
          <cell r="H8">
            <v>25116</v>
          </cell>
        </row>
        <row r="9">
          <cell r="H9">
            <v>0</v>
          </cell>
        </row>
        <row r="10">
          <cell r="H10">
            <v>0</v>
          </cell>
        </row>
        <row r="18">
          <cell r="J18">
            <v>0</v>
          </cell>
        </row>
        <row r="21">
          <cell r="H21">
            <v>96000</v>
          </cell>
        </row>
        <row r="22">
          <cell r="H22">
            <v>720</v>
          </cell>
        </row>
        <row r="23">
          <cell r="H23">
            <v>50000</v>
          </cell>
        </row>
        <row r="24">
          <cell r="H24">
            <v>0</v>
          </cell>
        </row>
        <row r="25">
          <cell r="H25">
            <v>0</v>
          </cell>
        </row>
        <row r="26">
          <cell r="H26">
            <v>30000</v>
          </cell>
        </row>
        <row r="27">
          <cell r="H27">
            <v>0</v>
          </cell>
        </row>
        <row r="28">
          <cell r="H28">
            <v>0</v>
          </cell>
        </row>
        <row r="32">
          <cell r="H32">
            <v>0</v>
          </cell>
        </row>
        <row r="33">
          <cell r="H33">
            <v>0</v>
          </cell>
        </row>
        <row r="48">
          <cell r="J48">
            <v>58784</v>
          </cell>
        </row>
        <row r="49">
          <cell r="J49">
            <v>1764</v>
          </cell>
        </row>
        <row r="58">
          <cell r="D58" t="str">
            <v>GSSS Bhattu Kalan</v>
          </cell>
        </row>
      </sheetData>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file"/>
      <sheetName val="Salary Statement"/>
      <sheetName val="Deductions"/>
      <sheetName val="Tax Relief on arrears (89)"/>
      <sheetName val="Tax Proforma"/>
      <sheetName val="Form 16"/>
      <sheetName val="Form 10E"/>
    </sheetNames>
    <sheetDataSet>
      <sheetData sheetId="0">
        <row r="21">
          <cell r="G21">
            <v>1</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U109"/>
  <sheetViews>
    <sheetView tabSelected="1" workbookViewId="0">
      <selection activeCell="D26" sqref="D26:F26"/>
    </sheetView>
  </sheetViews>
  <sheetFormatPr defaultColWidth="9.140625" defaultRowHeight="15" customHeight="1"/>
  <cols>
    <col min="1" max="2" width="9.140625" style="2" customWidth="1"/>
    <col min="3" max="3" width="16.140625" style="2" customWidth="1"/>
    <col min="4" max="4" width="9.140625" style="2" customWidth="1"/>
    <col min="5" max="5" width="12.85546875" style="2" customWidth="1"/>
    <col min="6" max="6" width="12.5703125" style="2" customWidth="1"/>
    <col min="7" max="7" width="3.5703125" style="2" hidden="1" customWidth="1"/>
    <col min="8" max="8" width="8.85546875" style="2" hidden="1" customWidth="1"/>
    <col min="9" max="9" width="3.28515625" style="2" hidden="1" customWidth="1"/>
    <col min="10" max="10" width="3.7109375" style="2" hidden="1" customWidth="1"/>
    <col min="11" max="17" width="9.140625" style="2" customWidth="1"/>
    <col min="18" max="19" width="9.140625" style="1" customWidth="1"/>
    <col min="20" max="16384" width="9.140625" style="1"/>
  </cols>
  <sheetData>
    <row r="1" spans="1:17" s="226" customFormat="1" ht="21">
      <c r="A1" s="377" t="s">
        <v>512</v>
      </c>
      <c r="B1" s="377"/>
      <c r="C1" s="377"/>
      <c r="D1" s="377"/>
      <c r="E1" s="377"/>
      <c r="F1" s="377"/>
      <c r="G1" s="377"/>
      <c r="H1" s="377"/>
      <c r="I1" s="377"/>
      <c r="J1" s="377"/>
      <c r="K1" s="377"/>
      <c r="L1" s="377"/>
      <c r="M1" s="377"/>
      <c r="N1" s="377"/>
      <c r="O1" s="377"/>
      <c r="P1" s="377"/>
      <c r="Q1" s="377"/>
    </row>
    <row r="2" spans="1:17" s="227" customFormat="1" ht="26.25" customHeight="1">
      <c r="A2" s="378" t="s">
        <v>514</v>
      </c>
      <c r="B2" s="378"/>
      <c r="C2" s="378"/>
      <c r="D2" s="378"/>
      <c r="E2" s="378"/>
      <c r="F2" s="378"/>
      <c r="G2" s="378"/>
      <c r="H2" s="378"/>
      <c r="I2" s="378"/>
      <c r="J2" s="378"/>
      <c r="K2" s="378"/>
      <c r="L2" s="378"/>
      <c r="M2" s="378"/>
      <c r="N2" s="378"/>
      <c r="O2" s="378"/>
      <c r="P2" s="378"/>
      <c r="Q2" s="378"/>
    </row>
    <row r="3" spans="1:17" s="228" customFormat="1" ht="20.100000000000001" customHeight="1">
      <c r="A3" s="379" t="s">
        <v>213</v>
      </c>
      <c r="B3" s="379"/>
      <c r="C3" s="379"/>
      <c r="D3" s="379"/>
      <c r="E3" s="379"/>
      <c r="F3" s="379"/>
      <c r="G3" s="379"/>
      <c r="H3" s="379"/>
      <c r="I3" s="379"/>
      <c r="J3" s="379"/>
      <c r="K3" s="379"/>
      <c r="L3" s="379"/>
      <c r="M3" s="379"/>
      <c r="N3" s="379"/>
      <c r="O3" s="379"/>
      <c r="P3" s="379"/>
      <c r="Q3" s="379"/>
    </row>
    <row r="4" spans="1:17" s="228" customFormat="1" ht="20.100000000000001" customHeight="1">
      <c r="A4" s="379" t="s">
        <v>212</v>
      </c>
      <c r="B4" s="379"/>
      <c r="C4" s="379"/>
      <c r="D4" s="379"/>
      <c r="E4" s="379"/>
      <c r="F4" s="379"/>
      <c r="G4" s="379"/>
      <c r="H4" s="379"/>
      <c r="I4" s="379"/>
      <c r="J4" s="379"/>
      <c r="K4" s="379"/>
      <c r="L4" s="379"/>
      <c r="M4" s="379"/>
      <c r="N4" s="379"/>
      <c r="O4" s="379"/>
      <c r="P4" s="379"/>
      <c r="Q4" s="379"/>
    </row>
    <row r="5" spans="1:17" s="231" customFormat="1" ht="35.25" customHeight="1">
      <c r="A5" s="386" t="s">
        <v>502</v>
      </c>
      <c r="B5" s="386"/>
      <c r="C5" s="386"/>
      <c r="D5" s="386"/>
      <c r="E5" s="386"/>
      <c r="F5" s="386"/>
      <c r="G5" s="386"/>
      <c r="H5" s="386"/>
      <c r="I5" s="386"/>
      <c r="J5" s="386"/>
      <c r="K5" s="386"/>
      <c r="L5" s="386"/>
      <c r="M5" s="386"/>
      <c r="N5" s="386"/>
      <c r="O5" s="386"/>
      <c r="P5" s="386"/>
      <c r="Q5" s="386"/>
    </row>
    <row r="6" spans="1:17" s="228" customFormat="1" ht="15" customHeight="1">
      <c r="A6" s="379" t="s">
        <v>214</v>
      </c>
      <c r="B6" s="379"/>
      <c r="C6" s="379"/>
      <c r="D6" s="379"/>
      <c r="E6" s="379"/>
      <c r="F6" s="379"/>
      <c r="G6" s="379"/>
      <c r="H6" s="379"/>
      <c r="I6" s="379"/>
      <c r="J6" s="379"/>
      <c r="K6" s="379"/>
      <c r="L6" s="379"/>
      <c r="M6" s="379"/>
      <c r="N6" s="379"/>
      <c r="O6" s="379"/>
      <c r="P6" s="379"/>
      <c r="Q6" s="379"/>
    </row>
    <row r="7" spans="1:17" s="228" customFormat="1" ht="20.100000000000001" customHeight="1">
      <c r="A7" s="379" t="s">
        <v>0</v>
      </c>
      <c r="B7" s="379"/>
      <c r="C7" s="379"/>
      <c r="D7" s="379"/>
      <c r="E7" s="379"/>
      <c r="F7" s="379"/>
      <c r="G7" s="379"/>
      <c r="H7" s="379"/>
      <c r="I7" s="379"/>
      <c r="J7" s="379"/>
      <c r="K7" s="379"/>
      <c r="L7" s="379"/>
      <c r="M7" s="379"/>
      <c r="N7" s="379"/>
      <c r="O7" s="379"/>
      <c r="P7" s="379"/>
      <c r="Q7" s="379"/>
    </row>
    <row r="8" spans="1:17" s="9" customFormat="1">
      <c r="A8" s="382" t="s">
        <v>336</v>
      </c>
      <c r="B8" s="382"/>
      <c r="C8" s="382"/>
      <c r="D8" s="382"/>
      <c r="E8" s="382"/>
      <c r="F8" s="382"/>
      <c r="G8" s="382"/>
      <c r="H8" s="382"/>
      <c r="I8" s="382"/>
      <c r="J8" s="382"/>
      <c r="K8" s="382"/>
      <c r="L8" s="382"/>
      <c r="M8" s="382"/>
      <c r="N8" s="382"/>
      <c r="O8" s="382"/>
      <c r="P8" s="382"/>
      <c r="Q8" s="382"/>
    </row>
    <row r="9" spans="1:17" s="9" customFormat="1">
      <c r="A9" s="382"/>
      <c r="B9" s="382"/>
      <c r="C9" s="382"/>
      <c r="D9" s="382"/>
      <c r="E9" s="382"/>
      <c r="F9" s="382"/>
      <c r="G9" s="382"/>
      <c r="H9" s="382"/>
      <c r="I9" s="382"/>
      <c r="J9" s="382"/>
      <c r="K9" s="382"/>
      <c r="L9" s="382"/>
      <c r="M9" s="382"/>
      <c r="N9" s="382"/>
      <c r="O9" s="382"/>
      <c r="P9" s="382"/>
      <c r="Q9" s="382"/>
    </row>
    <row r="10" spans="1:17" s="9" customFormat="1">
      <c r="A10" s="382"/>
      <c r="B10" s="382"/>
      <c r="C10" s="382"/>
      <c r="D10" s="382"/>
      <c r="E10" s="382"/>
      <c r="F10" s="382"/>
      <c r="G10" s="382"/>
      <c r="H10" s="382"/>
      <c r="I10" s="382"/>
      <c r="J10" s="382"/>
      <c r="K10" s="382"/>
      <c r="L10" s="382"/>
      <c r="M10" s="382"/>
      <c r="N10" s="382"/>
      <c r="O10" s="382"/>
      <c r="P10" s="382"/>
      <c r="Q10" s="382"/>
    </row>
    <row r="11" spans="1:17" s="229" customFormat="1" ht="54.75" customHeight="1">
      <c r="A11" s="380" t="s">
        <v>337</v>
      </c>
      <c r="B11" s="381"/>
      <c r="C11" s="381"/>
      <c r="D11" s="381"/>
      <c r="E11" s="381"/>
      <c r="F11" s="381"/>
      <c r="G11" s="381"/>
      <c r="H11" s="381"/>
      <c r="I11" s="381"/>
      <c r="J11" s="381"/>
      <c r="K11" s="381"/>
      <c r="L11" s="381"/>
      <c r="M11" s="381"/>
      <c r="N11" s="381"/>
      <c r="O11" s="381"/>
      <c r="P11" s="381"/>
      <c r="Q11" s="381"/>
    </row>
    <row r="12" spans="1:17" s="55" customFormat="1" ht="21">
      <c r="A12" s="387" t="s">
        <v>335</v>
      </c>
      <c r="B12" s="388"/>
      <c r="C12" s="388"/>
      <c r="D12" s="388"/>
      <c r="E12" s="388"/>
      <c r="F12" s="388"/>
      <c r="G12" s="388"/>
      <c r="H12" s="388"/>
      <c r="I12" s="388"/>
      <c r="J12" s="388"/>
      <c r="K12" s="388"/>
      <c r="L12" s="388"/>
      <c r="M12" s="388"/>
      <c r="N12" s="388"/>
      <c r="O12" s="388"/>
      <c r="P12" s="388"/>
      <c r="Q12" s="388"/>
    </row>
    <row r="13" spans="1:17" s="55" customFormat="1" ht="56.25" customHeight="1">
      <c r="A13" s="389" t="s">
        <v>545</v>
      </c>
      <c r="B13" s="389"/>
      <c r="C13" s="389"/>
      <c r="D13" s="389"/>
      <c r="E13" s="389"/>
      <c r="F13" s="389"/>
      <c r="G13" s="389"/>
      <c r="H13" s="389"/>
      <c r="I13" s="389"/>
      <c r="J13" s="389"/>
      <c r="K13" s="389"/>
      <c r="L13" s="389"/>
      <c r="M13" s="389"/>
      <c r="N13" s="389"/>
      <c r="O13" s="389"/>
      <c r="P13" s="389"/>
      <c r="Q13" s="389"/>
    </row>
    <row r="14" spans="1:17" s="54" customFormat="1" ht="18.75">
      <c r="A14" s="390" t="s">
        <v>331</v>
      </c>
      <c r="B14" s="390"/>
      <c r="C14" s="390"/>
      <c r="D14" s="390"/>
      <c r="E14" s="390"/>
      <c r="F14" s="390"/>
      <c r="G14" s="390"/>
      <c r="H14" s="390"/>
      <c r="I14" s="390"/>
      <c r="J14" s="390"/>
      <c r="K14" s="390"/>
      <c r="L14" s="390"/>
      <c r="M14" s="390"/>
      <c r="N14" s="390"/>
      <c r="O14" s="390"/>
      <c r="P14" s="390"/>
      <c r="Q14" s="390"/>
    </row>
    <row r="15" spans="1:17" ht="15" hidden="1" customHeight="1"/>
    <row r="16" spans="1:17">
      <c r="A16" s="351" t="s">
        <v>1</v>
      </c>
      <c r="B16" s="351"/>
      <c r="C16" s="351"/>
      <c r="D16" s="357" t="s">
        <v>340</v>
      </c>
      <c r="E16" s="320"/>
      <c r="F16" s="320"/>
      <c r="G16" s="219"/>
      <c r="H16" s="10"/>
      <c r="I16" s="10"/>
      <c r="J16" s="10"/>
      <c r="K16" s="383" t="s">
        <v>2</v>
      </c>
      <c r="L16" s="384"/>
      <c r="M16" s="384"/>
      <c r="N16" s="384"/>
      <c r="O16" s="384"/>
      <c r="P16" s="384"/>
      <c r="Q16" s="385"/>
    </row>
    <row r="17" spans="1:17">
      <c r="A17" s="351" t="s">
        <v>3</v>
      </c>
      <c r="B17" s="351"/>
      <c r="C17" s="351"/>
      <c r="D17" s="357" t="s">
        <v>341</v>
      </c>
      <c r="E17" s="320"/>
      <c r="F17" s="320"/>
      <c r="G17" s="219"/>
      <c r="H17" s="10"/>
      <c r="I17" s="10"/>
      <c r="J17" s="10"/>
      <c r="K17" s="383" t="s">
        <v>4</v>
      </c>
      <c r="L17" s="384"/>
      <c r="M17" s="384"/>
      <c r="N17" s="384"/>
      <c r="O17" s="384"/>
      <c r="P17" s="384"/>
      <c r="Q17" s="385"/>
    </row>
    <row r="18" spans="1:17" hidden="1">
      <c r="A18" s="351" t="s">
        <v>5</v>
      </c>
      <c r="B18" s="351"/>
      <c r="C18" s="351"/>
      <c r="D18" s="357">
        <v>2</v>
      </c>
      <c r="E18" s="320"/>
      <c r="F18" s="320"/>
      <c r="G18" s="219">
        <v>1</v>
      </c>
      <c r="H18" s="219">
        <v>2</v>
      </c>
      <c r="I18" s="219">
        <v>3</v>
      </c>
      <c r="J18" s="219">
        <v>4</v>
      </c>
      <c r="K18" s="383" t="s">
        <v>6</v>
      </c>
      <c r="L18" s="384"/>
      <c r="M18" s="384"/>
      <c r="N18" s="384"/>
      <c r="O18" s="384"/>
      <c r="P18" s="384"/>
      <c r="Q18" s="385"/>
    </row>
    <row r="19" spans="1:17">
      <c r="A19" s="351" t="s">
        <v>7</v>
      </c>
      <c r="B19" s="351"/>
      <c r="C19" s="351"/>
      <c r="D19" s="357" t="s">
        <v>342</v>
      </c>
      <c r="E19" s="320"/>
      <c r="F19" s="320"/>
      <c r="G19" s="219"/>
      <c r="H19" s="219"/>
      <c r="I19" s="219"/>
      <c r="J19" s="219"/>
      <c r="K19" s="383" t="s">
        <v>8</v>
      </c>
      <c r="L19" s="384"/>
      <c r="M19" s="384"/>
      <c r="N19" s="384"/>
      <c r="O19" s="384"/>
      <c r="P19" s="384"/>
      <c r="Q19" s="385"/>
    </row>
    <row r="20" spans="1:17">
      <c r="A20" s="351" t="s">
        <v>9</v>
      </c>
      <c r="B20" s="351"/>
      <c r="C20" s="351"/>
      <c r="D20" s="357" t="s">
        <v>221</v>
      </c>
      <c r="E20" s="320"/>
      <c r="F20" s="320"/>
      <c r="G20" s="219"/>
      <c r="H20" s="219"/>
      <c r="I20" s="219"/>
      <c r="J20" s="219"/>
      <c r="K20" s="383" t="s">
        <v>10</v>
      </c>
      <c r="L20" s="384"/>
      <c r="M20" s="384"/>
      <c r="N20" s="384"/>
      <c r="O20" s="384"/>
      <c r="P20" s="384"/>
      <c r="Q20" s="385"/>
    </row>
    <row r="21" spans="1:17">
      <c r="A21" s="351" t="s">
        <v>11</v>
      </c>
      <c r="B21" s="351"/>
      <c r="C21" s="351"/>
      <c r="D21" s="357" t="s">
        <v>12</v>
      </c>
      <c r="E21" s="320"/>
      <c r="F21" s="320"/>
      <c r="G21" s="219"/>
      <c r="H21" s="219"/>
      <c r="I21" s="219"/>
      <c r="J21" s="219"/>
      <c r="K21" s="383" t="s">
        <v>13</v>
      </c>
      <c r="L21" s="384"/>
      <c r="M21" s="384"/>
      <c r="N21" s="384"/>
      <c r="O21" s="384"/>
      <c r="P21" s="384"/>
      <c r="Q21" s="385"/>
    </row>
    <row r="22" spans="1:17">
      <c r="A22" s="351" t="s">
        <v>526</v>
      </c>
      <c r="B22" s="351"/>
      <c r="C22" s="351"/>
      <c r="D22" s="355">
        <v>500</v>
      </c>
      <c r="E22" s="391"/>
      <c r="F22" s="392"/>
      <c r="G22" s="219"/>
      <c r="H22" s="10"/>
      <c r="I22" s="10"/>
      <c r="J22" s="10"/>
      <c r="K22" s="383" t="s">
        <v>524</v>
      </c>
      <c r="L22" s="384"/>
      <c r="M22" s="384"/>
      <c r="N22" s="384"/>
      <c r="O22" s="384"/>
      <c r="P22" s="384"/>
      <c r="Q22" s="385"/>
    </row>
    <row r="23" spans="1:17">
      <c r="A23" s="352" t="s">
        <v>525</v>
      </c>
      <c r="B23" s="353"/>
      <c r="C23" s="354"/>
      <c r="D23" s="406">
        <v>1000</v>
      </c>
      <c r="E23" s="407"/>
      <c r="F23" s="408"/>
      <c r="G23" s="219"/>
      <c r="H23" s="10"/>
      <c r="I23" s="10"/>
      <c r="J23" s="10"/>
      <c r="K23" s="263" t="s">
        <v>523</v>
      </c>
      <c r="L23" s="264"/>
      <c r="M23" s="264"/>
      <c r="N23" s="264"/>
      <c r="O23" s="264"/>
      <c r="P23" s="264"/>
      <c r="Q23" s="265"/>
    </row>
    <row r="24" spans="1:17">
      <c r="A24" s="351" t="s">
        <v>15</v>
      </c>
      <c r="B24" s="351"/>
      <c r="C24" s="351"/>
      <c r="D24" s="357">
        <v>0</v>
      </c>
      <c r="E24" s="320"/>
      <c r="F24" s="320"/>
      <c r="G24" s="219"/>
      <c r="H24" s="10"/>
      <c r="I24" s="10"/>
      <c r="J24" s="10"/>
      <c r="K24" s="383" t="s">
        <v>216</v>
      </c>
      <c r="L24" s="384"/>
      <c r="M24" s="384"/>
      <c r="N24" s="384"/>
      <c r="O24" s="384"/>
      <c r="P24" s="384"/>
      <c r="Q24" s="385"/>
    </row>
    <row r="25" spans="1:17">
      <c r="A25" s="351" t="s">
        <v>16</v>
      </c>
      <c r="B25" s="351"/>
      <c r="C25" s="351"/>
      <c r="D25" s="357">
        <v>0</v>
      </c>
      <c r="E25" s="320"/>
      <c r="F25" s="320"/>
      <c r="G25" s="219"/>
      <c r="H25" s="10"/>
      <c r="I25" s="10"/>
      <c r="J25" s="10"/>
      <c r="K25" s="383" t="s">
        <v>217</v>
      </c>
      <c r="L25" s="384"/>
      <c r="M25" s="384"/>
      <c r="N25" s="384"/>
      <c r="O25" s="384"/>
      <c r="P25" s="384"/>
      <c r="Q25" s="385"/>
    </row>
    <row r="26" spans="1:17">
      <c r="A26" s="415" t="s">
        <v>17</v>
      </c>
      <c r="B26" s="415"/>
      <c r="C26" s="415"/>
      <c r="D26" s="365">
        <v>0</v>
      </c>
      <c r="E26" s="365"/>
      <c r="F26" s="365"/>
      <c r="G26" s="220"/>
      <c r="H26" s="10"/>
      <c r="I26" s="10"/>
      <c r="J26" s="10"/>
      <c r="K26" s="233" t="s">
        <v>18</v>
      </c>
      <c r="L26" s="234"/>
      <c r="M26" s="234"/>
      <c r="N26" s="234"/>
      <c r="O26" s="234"/>
      <c r="P26" s="234"/>
      <c r="Q26" s="235"/>
    </row>
    <row r="27" spans="1:17" hidden="1">
      <c r="A27" s="4"/>
      <c r="B27" s="5"/>
      <c r="C27" s="6">
        <v>1</v>
      </c>
      <c r="D27" s="6"/>
      <c r="E27" s="6" t="s">
        <v>12</v>
      </c>
      <c r="F27" s="6"/>
      <c r="G27" s="7"/>
      <c r="K27" s="6">
        <v>1</v>
      </c>
      <c r="L27" s="6">
        <v>0</v>
      </c>
    </row>
    <row r="28" spans="1:17" hidden="1">
      <c r="A28" s="8"/>
      <c r="B28" s="9"/>
      <c r="C28" s="6">
        <v>0</v>
      </c>
      <c r="D28" s="6"/>
      <c r="E28" s="6" t="s">
        <v>19</v>
      </c>
      <c r="F28" s="6"/>
    </row>
    <row r="29" spans="1:17" hidden="1">
      <c r="A29" s="8"/>
      <c r="B29" s="9"/>
      <c r="C29" s="6"/>
      <c r="D29" s="6"/>
      <c r="E29" s="6" t="s">
        <v>20</v>
      </c>
      <c r="F29" s="6"/>
    </row>
    <row r="30" spans="1:17" ht="18.75">
      <c r="A30" s="366" t="s">
        <v>349</v>
      </c>
      <c r="B30" s="366"/>
      <c r="C30" s="366"/>
      <c r="D30" s="366"/>
      <c r="E30" s="366"/>
      <c r="F30" s="366"/>
      <c r="G30" s="366"/>
      <c r="H30" s="366"/>
      <c r="I30" s="366"/>
      <c r="J30" s="366"/>
      <c r="K30" s="366"/>
      <c r="L30" s="366"/>
      <c r="M30" s="366"/>
      <c r="N30" s="366"/>
      <c r="O30" s="366"/>
      <c r="P30" s="366"/>
      <c r="Q30" s="366"/>
    </row>
    <row r="31" spans="1:17">
      <c r="A31" s="371" t="s">
        <v>21</v>
      </c>
      <c r="B31" s="371"/>
      <c r="C31" s="371"/>
      <c r="D31" s="372" t="s">
        <v>376</v>
      </c>
      <c r="E31" s="373"/>
      <c r="F31" s="373"/>
      <c r="G31" s="221"/>
      <c r="H31" s="10"/>
      <c r="I31" s="10"/>
      <c r="J31" s="10"/>
      <c r="K31" s="236" t="s">
        <v>22</v>
      </c>
      <c r="L31" s="237"/>
      <c r="M31" s="237"/>
      <c r="N31" s="237"/>
      <c r="O31" s="237"/>
      <c r="P31" s="237"/>
      <c r="Q31" s="238"/>
    </row>
    <row r="32" spans="1:17">
      <c r="A32" s="371" t="s">
        <v>3</v>
      </c>
      <c r="B32" s="371"/>
      <c r="C32" s="371"/>
      <c r="D32" s="372" t="s">
        <v>374</v>
      </c>
      <c r="E32" s="373"/>
      <c r="F32" s="373"/>
      <c r="G32" s="221"/>
      <c r="H32" s="10"/>
      <c r="I32" s="10"/>
      <c r="J32" s="10"/>
      <c r="K32" s="236" t="s">
        <v>23</v>
      </c>
      <c r="L32" s="237"/>
      <c r="M32" s="237"/>
      <c r="N32" s="237"/>
      <c r="O32" s="237"/>
      <c r="P32" s="237"/>
      <c r="Q32" s="238"/>
    </row>
    <row r="33" spans="1:17">
      <c r="A33" s="371" t="s">
        <v>24</v>
      </c>
      <c r="B33" s="371"/>
      <c r="C33" s="371"/>
      <c r="D33" s="372" t="s">
        <v>375</v>
      </c>
      <c r="E33" s="373"/>
      <c r="F33" s="373"/>
      <c r="G33" s="221"/>
      <c r="H33" s="10"/>
      <c r="I33" s="10"/>
      <c r="J33" s="10"/>
      <c r="K33" s="236" t="s">
        <v>25</v>
      </c>
      <c r="L33" s="237"/>
      <c r="M33" s="237"/>
      <c r="N33" s="237"/>
      <c r="O33" s="237"/>
      <c r="P33" s="237"/>
      <c r="Q33" s="238"/>
    </row>
    <row r="34" spans="1:17">
      <c r="A34" s="371" t="s">
        <v>350</v>
      </c>
      <c r="B34" s="371"/>
      <c r="C34" s="371"/>
      <c r="D34" s="372" t="s">
        <v>353</v>
      </c>
      <c r="E34" s="373"/>
      <c r="F34" s="373"/>
      <c r="G34" s="221"/>
      <c r="H34" s="10"/>
      <c r="I34" s="10"/>
      <c r="J34" s="10"/>
      <c r="K34" s="236" t="s">
        <v>26</v>
      </c>
      <c r="L34" s="237"/>
      <c r="M34" s="237"/>
      <c r="N34" s="237"/>
      <c r="O34" s="237"/>
      <c r="P34" s="237"/>
      <c r="Q34" s="238"/>
    </row>
    <row r="35" spans="1:17">
      <c r="A35" s="371" t="s">
        <v>351</v>
      </c>
      <c r="B35" s="371"/>
      <c r="C35" s="371"/>
      <c r="D35" s="372" t="s">
        <v>354</v>
      </c>
      <c r="E35" s="373"/>
      <c r="F35" s="373"/>
      <c r="G35" s="221"/>
      <c r="H35" s="10"/>
      <c r="I35" s="10"/>
      <c r="J35" s="10"/>
      <c r="K35" s="236" t="s">
        <v>27</v>
      </c>
      <c r="L35" s="237"/>
      <c r="M35" s="237"/>
      <c r="N35" s="237"/>
      <c r="O35" s="237"/>
      <c r="P35" s="237"/>
      <c r="Q35" s="238"/>
    </row>
    <row r="36" spans="1:17" ht="18.75">
      <c r="A36" s="374" t="s">
        <v>330</v>
      </c>
      <c r="B36" s="375"/>
      <c r="C36" s="375"/>
      <c r="D36" s="375"/>
      <c r="E36" s="375"/>
      <c r="F36" s="375"/>
      <c r="G36" s="375"/>
      <c r="H36" s="375"/>
      <c r="I36" s="375"/>
      <c r="J36" s="375"/>
      <c r="K36" s="375"/>
      <c r="L36" s="375"/>
      <c r="M36" s="375"/>
      <c r="N36" s="375"/>
      <c r="O36" s="375"/>
      <c r="P36" s="375"/>
      <c r="Q36" s="376"/>
    </row>
    <row r="37" spans="1:17">
      <c r="A37" s="340" t="s">
        <v>519</v>
      </c>
      <c r="B37" s="340"/>
      <c r="C37" s="340"/>
      <c r="D37" s="320">
        <v>62200</v>
      </c>
      <c r="E37" s="320"/>
      <c r="F37" s="320"/>
      <c r="G37" s="10"/>
      <c r="H37" s="10"/>
      <c r="I37" s="10"/>
      <c r="J37" s="10"/>
      <c r="K37" s="347" t="s">
        <v>515</v>
      </c>
      <c r="L37" s="347"/>
      <c r="M37" s="347"/>
      <c r="N37" s="347"/>
      <c r="O37" s="347"/>
      <c r="P37" s="347"/>
      <c r="Q37" s="347"/>
    </row>
    <row r="38" spans="1:17">
      <c r="A38" s="340" t="s">
        <v>520</v>
      </c>
      <c r="B38" s="340"/>
      <c r="C38" s="340"/>
      <c r="D38" s="320">
        <v>64100</v>
      </c>
      <c r="E38" s="320"/>
      <c r="F38" s="320"/>
      <c r="G38" s="10"/>
      <c r="H38" s="10"/>
      <c r="I38" s="10"/>
      <c r="J38" s="10"/>
      <c r="K38" s="347" t="s">
        <v>516</v>
      </c>
      <c r="L38" s="347"/>
      <c r="M38" s="347"/>
      <c r="N38" s="347"/>
      <c r="O38" s="347"/>
      <c r="P38" s="347"/>
      <c r="Q38" s="347"/>
    </row>
    <row r="39" spans="1:17">
      <c r="A39" s="340" t="s">
        <v>536</v>
      </c>
      <c r="B39" s="340"/>
      <c r="C39" s="340"/>
      <c r="D39" s="320">
        <v>64100</v>
      </c>
      <c r="E39" s="320"/>
      <c r="F39" s="320"/>
      <c r="G39" s="10"/>
      <c r="H39" s="10"/>
      <c r="I39" s="10"/>
      <c r="J39" s="10"/>
      <c r="K39" s="344" t="s">
        <v>543</v>
      </c>
      <c r="L39" s="345"/>
      <c r="M39" s="345"/>
      <c r="N39" s="345"/>
      <c r="O39" s="345"/>
      <c r="P39" s="345"/>
      <c r="Q39" s="346"/>
    </row>
    <row r="40" spans="1:17">
      <c r="A40" s="363" t="s">
        <v>521</v>
      </c>
      <c r="B40" s="363"/>
      <c r="C40" s="363"/>
      <c r="D40" s="320">
        <v>2328</v>
      </c>
      <c r="E40" s="320"/>
      <c r="F40" s="320"/>
      <c r="G40" s="10"/>
      <c r="H40" s="10"/>
      <c r="I40" s="10"/>
      <c r="J40" s="10"/>
      <c r="K40" s="363" t="s">
        <v>517</v>
      </c>
      <c r="L40" s="363"/>
      <c r="M40" s="363"/>
      <c r="N40" s="363"/>
      <c r="O40" s="363"/>
      <c r="P40" s="363"/>
      <c r="Q40" s="363"/>
    </row>
    <row r="41" spans="1:17">
      <c r="A41" s="363" t="s">
        <v>522</v>
      </c>
      <c r="B41" s="363"/>
      <c r="C41" s="363"/>
      <c r="D41" s="320">
        <v>2328</v>
      </c>
      <c r="E41" s="320"/>
      <c r="F41" s="320"/>
      <c r="G41" s="10"/>
      <c r="H41" s="10"/>
      <c r="I41" s="10"/>
      <c r="J41" s="10"/>
      <c r="K41" s="363" t="s">
        <v>518</v>
      </c>
      <c r="L41" s="363"/>
      <c r="M41" s="363"/>
      <c r="N41" s="363"/>
      <c r="O41" s="363"/>
      <c r="P41" s="363"/>
      <c r="Q41" s="363"/>
    </row>
    <row r="42" spans="1:17">
      <c r="A42" s="411" t="s">
        <v>537</v>
      </c>
      <c r="B42" s="411"/>
      <c r="C42" s="411"/>
      <c r="D42" s="355">
        <v>2328</v>
      </c>
      <c r="E42" s="356"/>
      <c r="F42" s="357"/>
      <c r="G42" s="10"/>
      <c r="H42" s="10"/>
      <c r="I42" s="10"/>
      <c r="J42" s="10"/>
      <c r="K42" s="412" t="s">
        <v>544</v>
      </c>
      <c r="L42" s="413"/>
      <c r="M42" s="413"/>
      <c r="N42" s="413"/>
      <c r="O42" s="413"/>
      <c r="P42" s="413"/>
      <c r="Q42" s="414"/>
    </row>
    <row r="43" spans="1:17">
      <c r="A43" s="344" t="s">
        <v>28</v>
      </c>
      <c r="B43" s="345"/>
      <c r="C43" s="346"/>
      <c r="D43" s="355">
        <v>0</v>
      </c>
      <c r="E43" s="356"/>
      <c r="F43" s="357"/>
      <c r="G43" s="10"/>
      <c r="H43" s="10"/>
      <c r="I43" s="10"/>
      <c r="J43" s="10"/>
      <c r="K43" s="344"/>
      <c r="L43" s="345"/>
      <c r="M43" s="345"/>
      <c r="N43" s="345"/>
      <c r="O43" s="345"/>
      <c r="P43" s="345"/>
      <c r="Q43" s="346"/>
    </row>
    <row r="44" spans="1:17">
      <c r="A44" s="344" t="s">
        <v>29</v>
      </c>
      <c r="B44" s="345"/>
      <c r="C44" s="346"/>
      <c r="D44" s="355">
        <v>0</v>
      </c>
      <c r="E44" s="356"/>
      <c r="F44" s="357"/>
      <c r="G44" s="10"/>
      <c r="H44" s="10"/>
      <c r="I44" s="10"/>
      <c r="J44" s="10"/>
      <c r="K44" s="344"/>
      <c r="L44" s="345"/>
      <c r="M44" s="345"/>
      <c r="N44" s="345"/>
      <c r="O44" s="345"/>
      <c r="P44" s="345"/>
      <c r="Q44" s="346"/>
    </row>
    <row r="45" spans="1:17">
      <c r="A45" s="340" t="s">
        <v>30</v>
      </c>
      <c r="B45" s="340"/>
      <c r="C45" s="340"/>
      <c r="D45" s="320">
        <v>0</v>
      </c>
      <c r="E45" s="320"/>
      <c r="F45" s="320"/>
      <c r="G45" s="10"/>
      <c r="H45" s="10"/>
      <c r="I45" s="10"/>
      <c r="J45" s="10"/>
      <c r="K45" s="347" t="s">
        <v>218</v>
      </c>
      <c r="L45" s="347"/>
      <c r="M45" s="347"/>
      <c r="N45" s="347"/>
      <c r="O45" s="347"/>
      <c r="P45" s="347"/>
      <c r="Q45" s="347"/>
    </row>
    <row r="46" spans="1:17">
      <c r="A46" s="340" t="s">
        <v>31</v>
      </c>
      <c r="B46" s="340"/>
      <c r="C46" s="340"/>
      <c r="D46" s="364">
        <f>Statement!E6*2</f>
        <v>6220</v>
      </c>
      <c r="E46" s="364"/>
      <c r="F46" s="364"/>
      <c r="G46" s="10"/>
      <c r="H46" s="10"/>
      <c r="I46" s="10"/>
      <c r="J46" s="10"/>
      <c r="K46" s="347" t="s">
        <v>219</v>
      </c>
      <c r="L46" s="347"/>
      <c r="M46" s="347"/>
      <c r="N46" s="347"/>
      <c r="O46" s="347"/>
      <c r="P46" s="347"/>
      <c r="Q46" s="347"/>
    </row>
    <row r="47" spans="1:17">
      <c r="A47" s="340" t="s">
        <v>32</v>
      </c>
      <c r="B47" s="340"/>
      <c r="C47" s="340"/>
      <c r="D47" s="341">
        <f>(Statement!E13-Statement!E12)*3</f>
        <v>3846</v>
      </c>
      <c r="E47" s="342"/>
      <c r="F47" s="343"/>
      <c r="G47" s="10"/>
      <c r="H47" s="10"/>
      <c r="I47" s="10"/>
      <c r="J47" s="10"/>
      <c r="K47" s="344" t="s">
        <v>220</v>
      </c>
      <c r="L47" s="345"/>
      <c r="M47" s="345"/>
      <c r="N47" s="345"/>
      <c r="O47" s="345"/>
      <c r="P47" s="345"/>
      <c r="Q47" s="346"/>
    </row>
    <row r="48" spans="1:17">
      <c r="A48" s="340" t="s">
        <v>33</v>
      </c>
      <c r="B48" s="340"/>
      <c r="C48" s="340"/>
      <c r="D48" s="320">
        <v>0</v>
      </c>
      <c r="E48" s="320"/>
      <c r="F48" s="320"/>
      <c r="G48" s="10"/>
      <c r="H48" s="10"/>
      <c r="I48" s="10"/>
      <c r="J48" s="10"/>
      <c r="K48" s="347"/>
      <c r="L48" s="347"/>
      <c r="M48" s="347"/>
      <c r="N48" s="347"/>
      <c r="O48" s="347"/>
      <c r="P48" s="347"/>
      <c r="Q48" s="347"/>
    </row>
    <row r="49" spans="1:17" ht="18.75">
      <c r="A49" s="348" t="s">
        <v>329</v>
      </c>
      <c r="B49" s="349"/>
      <c r="C49" s="349"/>
      <c r="D49" s="349"/>
      <c r="E49" s="349"/>
      <c r="F49" s="349"/>
      <c r="G49" s="349"/>
      <c r="H49" s="349"/>
      <c r="I49" s="349"/>
      <c r="J49" s="349"/>
      <c r="K49" s="349"/>
      <c r="L49" s="349"/>
      <c r="M49" s="349"/>
      <c r="N49" s="349"/>
      <c r="O49" s="349"/>
      <c r="P49" s="349"/>
      <c r="Q49" s="350"/>
    </row>
    <row r="50" spans="1:17">
      <c r="A50" s="351" t="s">
        <v>34</v>
      </c>
      <c r="B50" s="351"/>
      <c r="C50" s="351"/>
      <c r="D50" s="320">
        <v>0</v>
      </c>
      <c r="E50" s="320"/>
      <c r="F50" s="320"/>
      <c r="G50" s="222"/>
      <c r="H50" s="222"/>
      <c r="I50" s="222"/>
      <c r="J50" s="222"/>
      <c r="K50" s="419"/>
      <c r="L50" s="420"/>
      <c r="M50" s="420"/>
      <c r="N50" s="420"/>
      <c r="O50" s="420"/>
      <c r="P50" s="420"/>
      <c r="Q50" s="421"/>
    </row>
    <row r="51" spans="1:17">
      <c r="A51" s="393" t="s">
        <v>35</v>
      </c>
      <c r="B51" s="393"/>
      <c r="C51" s="393"/>
      <c r="D51" s="320">
        <v>0</v>
      </c>
      <c r="E51" s="320"/>
      <c r="F51" s="320"/>
      <c r="G51" s="222"/>
      <c r="H51" s="222"/>
      <c r="I51" s="222"/>
      <c r="J51" s="222"/>
      <c r="K51" s="422"/>
      <c r="L51" s="423"/>
      <c r="M51" s="423"/>
      <c r="N51" s="423"/>
      <c r="O51" s="423"/>
      <c r="P51" s="423"/>
      <c r="Q51" s="424"/>
    </row>
    <row r="52" spans="1:17">
      <c r="A52" s="352" t="s">
        <v>222</v>
      </c>
      <c r="B52" s="353"/>
      <c r="C52" s="354"/>
      <c r="D52" s="355">
        <v>0</v>
      </c>
      <c r="E52" s="356"/>
      <c r="F52" s="357"/>
      <c r="G52" s="222"/>
      <c r="H52" s="222"/>
      <c r="I52" s="222"/>
      <c r="J52" s="222"/>
      <c r="K52" s="425"/>
      <c r="L52" s="426"/>
      <c r="M52" s="426"/>
      <c r="N52" s="426"/>
      <c r="O52" s="426"/>
      <c r="P52" s="426"/>
      <c r="Q52" s="427"/>
    </row>
    <row r="53" spans="1:17" ht="18.75">
      <c r="A53" s="329" t="s">
        <v>327</v>
      </c>
      <c r="B53" s="329"/>
      <c r="C53" s="329"/>
      <c r="D53" s="329"/>
      <c r="E53" s="329"/>
      <c r="F53" s="329"/>
      <c r="G53" s="329"/>
      <c r="H53" s="329"/>
      <c r="I53" s="329"/>
      <c r="J53" s="329"/>
      <c r="K53" s="329"/>
      <c r="L53" s="329"/>
      <c r="M53" s="329"/>
      <c r="N53" s="329"/>
      <c r="O53" s="329"/>
      <c r="P53" s="329"/>
      <c r="Q53" s="329"/>
    </row>
    <row r="54" spans="1:17">
      <c r="A54" s="358" t="s">
        <v>206</v>
      </c>
      <c r="B54" s="358"/>
      <c r="C54" s="358"/>
      <c r="D54" s="320">
        <v>0</v>
      </c>
      <c r="E54" s="320"/>
      <c r="F54" s="320"/>
      <c r="G54" s="222"/>
      <c r="H54" s="222"/>
      <c r="I54" s="222"/>
      <c r="J54" s="222"/>
      <c r="K54" s="359" t="s">
        <v>325</v>
      </c>
      <c r="L54" s="360"/>
      <c r="M54" s="360"/>
      <c r="N54" s="360"/>
      <c r="O54" s="360"/>
      <c r="P54" s="360"/>
      <c r="Q54" s="361"/>
    </row>
    <row r="55" spans="1:17">
      <c r="A55" s="367" t="s">
        <v>14</v>
      </c>
      <c r="B55" s="367"/>
      <c r="C55" s="367"/>
      <c r="D55" s="357">
        <v>0</v>
      </c>
      <c r="E55" s="320"/>
      <c r="F55" s="320"/>
      <c r="G55" s="223"/>
      <c r="H55" s="222"/>
      <c r="I55" s="222"/>
      <c r="J55" s="222"/>
      <c r="K55" s="368" t="s">
        <v>326</v>
      </c>
      <c r="L55" s="369"/>
      <c r="M55" s="369"/>
      <c r="N55" s="369"/>
      <c r="O55" s="369"/>
      <c r="P55" s="369"/>
      <c r="Q55" s="370"/>
    </row>
    <row r="56" spans="1:17" ht="18.75">
      <c r="A56" s="329" t="s">
        <v>328</v>
      </c>
      <c r="B56" s="329"/>
      <c r="C56" s="329"/>
      <c r="D56" s="329"/>
      <c r="E56" s="329"/>
      <c r="F56" s="329"/>
      <c r="G56" s="329"/>
      <c r="H56" s="329"/>
      <c r="I56" s="329"/>
      <c r="J56" s="329"/>
      <c r="K56" s="329"/>
      <c r="L56" s="329"/>
      <c r="M56" s="329"/>
      <c r="N56" s="329"/>
      <c r="O56" s="329"/>
      <c r="P56" s="329"/>
      <c r="Q56" s="329"/>
    </row>
    <row r="57" spans="1:17">
      <c r="A57" s="394" t="s">
        <v>207</v>
      </c>
      <c r="B57" s="394"/>
      <c r="C57" s="394"/>
      <c r="D57" s="320">
        <v>0</v>
      </c>
      <c r="E57" s="320"/>
      <c r="F57" s="320"/>
      <c r="G57" s="222"/>
      <c r="H57" s="222"/>
      <c r="I57" s="222"/>
      <c r="J57" s="222"/>
      <c r="K57" s="394" t="s">
        <v>208</v>
      </c>
      <c r="L57" s="394"/>
      <c r="M57" s="394"/>
      <c r="N57" s="394"/>
      <c r="O57" s="394"/>
      <c r="P57" s="394"/>
      <c r="Q57" s="394"/>
    </row>
    <row r="58" spans="1:17" ht="18.75">
      <c r="A58" s="434" t="s">
        <v>332</v>
      </c>
      <c r="B58" s="435"/>
      <c r="C58" s="435"/>
      <c r="D58" s="435"/>
      <c r="E58" s="435"/>
      <c r="F58" s="435"/>
      <c r="G58" s="435"/>
      <c r="H58" s="435"/>
      <c r="I58" s="435"/>
      <c r="J58" s="435"/>
      <c r="K58" s="435"/>
      <c r="L58" s="435"/>
      <c r="M58" s="435"/>
      <c r="N58" s="435"/>
      <c r="O58" s="435"/>
      <c r="P58" s="435"/>
      <c r="Q58" s="436"/>
    </row>
    <row r="59" spans="1:17">
      <c r="A59" s="328" t="s">
        <v>322</v>
      </c>
      <c r="B59" s="328"/>
      <c r="C59" s="328"/>
      <c r="D59" s="308">
        <v>0</v>
      </c>
      <c r="E59" s="309"/>
      <c r="F59" s="310"/>
      <c r="G59" s="224"/>
      <c r="H59" s="224">
        <f>Introduction!D116</f>
        <v>0</v>
      </c>
      <c r="I59" s="224"/>
      <c r="J59" s="224"/>
      <c r="K59" s="330" t="s">
        <v>324</v>
      </c>
      <c r="L59" s="331"/>
      <c r="M59" s="331"/>
      <c r="N59" s="331"/>
      <c r="O59" s="331"/>
      <c r="P59" s="331"/>
      <c r="Q59" s="332"/>
    </row>
    <row r="60" spans="1:17">
      <c r="A60" s="328" t="s">
        <v>323</v>
      </c>
      <c r="B60" s="328"/>
      <c r="C60" s="328"/>
      <c r="D60" s="311">
        <v>0</v>
      </c>
      <c r="E60" s="312"/>
      <c r="F60" s="313"/>
      <c r="G60" s="224"/>
      <c r="H60" s="224">
        <f>[1]Deductions!L60</f>
        <v>100964</v>
      </c>
      <c r="I60" s="224"/>
      <c r="J60" s="224"/>
      <c r="K60" s="333"/>
      <c r="L60" s="334"/>
      <c r="M60" s="334"/>
      <c r="N60" s="334"/>
      <c r="O60" s="334"/>
      <c r="P60" s="334"/>
      <c r="Q60" s="335"/>
    </row>
    <row r="61" spans="1:17">
      <c r="A61" s="328" t="s">
        <v>204</v>
      </c>
      <c r="B61" s="328"/>
      <c r="C61" s="328"/>
      <c r="D61" s="308">
        <v>0</v>
      </c>
      <c r="E61" s="309"/>
      <c r="F61" s="310"/>
      <c r="G61" s="224"/>
      <c r="H61" s="224">
        <f>Introduction!D117</f>
        <v>0</v>
      </c>
      <c r="I61" s="224"/>
      <c r="J61" s="224"/>
      <c r="K61" s="333"/>
      <c r="L61" s="334"/>
      <c r="M61" s="334"/>
      <c r="N61" s="334"/>
      <c r="O61" s="334"/>
      <c r="P61" s="334"/>
      <c r="Q61" s="335"/>
    </row>
    <row r="62" spans="1:17">
      <c r="A62" s="328" t="s">
        <v>319</v>
      </c>
      <c r="B62" s="328"/>
      <c r="C62" s="328"/>
      <c r="D62" s="308">
        <v>0</v>
      </c>
      <c r="E62" s="309"/>
      <c r="F62" s="310"/>
      <c r="G62" s="224"/>
      <c r="H62" s="224">
        <f>Introduction!D118</f>
        <v>0</v>
      </c>
      <c r="I62" s="224"/>
      <c r="J62" s="224"/>
      <c r="K62" s="333"/>
      <c r="L62" s="334"/>
      <c r="M62" s="334"/>
      <c r="N62" s="334"/>
      <c r="O62" s="334"/>
      <c r="P62" s="334"/>
      <c r="Q62" s="335"/>
    </row>
    <row r="63" spans="1:17">
      <c r="A63" s="328" t="s">
        <v>320</v>
      </c>
      <c r="B63" s="328"/>
      <c r="C63" s="328"/>
      <c r="D63" s="308">
        <v>0</v>
      </c>
      <c r="E63" s="309"/>
      <c r="F63" s="310"/>
      <c r="G63" s="224"/>
      <c r="H63" s="224" t="str">
        <f>[1]Deductions!L56</f>
        <v>Amount</v>
      </c>
      <c r="I63" s="224"/>
      <c r="J63" s="224"/>
      <c r="K63" s="333"/>
      <c r="L63" s="334"/>
      <c r="M63" s="334"/>
      <c r="N63" s="334"/>
      <c r="O63" s="334"/>
      <c r="P63" s="334"/>
      <c r="Q63" s="335"/>
    </row>
    <row r="64" spans="1:17">
      <c r="A64" s="328" t="s">
        <v>205</v>
      </c>
      <c r="B64" s="328"/>
      <c r="C64" s="328"/>
      <c r="D64" s="308">
        <v>0</v>
      </c>
      <c r="E64" s="309"/>
      <c r="F64" s="310"/>
      <c r="G64" s="224"/>
      <c r="H64" s="224">
        <v>0</v>
      </c>
      <c r="I64" s="224"/>
      <c r="J64" s="222"/>
      <c r="K64" s="333"/>
      <c r="L64" s="334"/>
      <c r="M64" s="334"/>
      <c r="N64" s="334"/>
      <c r="O64" s="334"/>
      <c r="P64" s="334"/>
      <c r="Q64" s="335"/>
    </row>
    <row r="65" spans="1:17">
      <c r="A65" s="398" t="s">
        <v>272</v>
      </c>
      <c r="B65" s="399"/>
      <c r="C65" s="400"/>
      <c r="D65" s="308">
        <v>0</v>
      </c>
      <c r="E65" s="309"/>
      <c r="F65" s="310"/>
      <c r="G65" s="224"/>
      <c r="H65" s="224"/>
      <c r="I65" s="224"/>
      <c r="J65" s="222"/>
      <c r="K65" s="333"/>
      <c r="L65" s="334"/>
      <c r="M65" s="334"/>
      <c r="N65" s="334"/>
      <c r="O65" s="334"/>
      <c r="P65" s="334"/>
      <c r="Q65" s="335"/>
    </row>
    <row r="66" spans="1:17">
      <c r="A66" s="328" t="s">
        <v>78</v>
      </c>
      <c r="B66" s="328"/>
      <c r="C66" s="328"/>
      <c r="D66" s="308">
        <v>0</v>
      </c>
      <c r="E66" s="309"/>
      <c r="F66" s="310"/>
      <c r="G66" s="224"/>
      <c r="H66" s="224">
        <f>SUM([1]Deductions!L61:L73)</f>
        <v>0</v>
      </c>
      <c r="I66" s="224"/>
      <c r="J66" s="224"/>
      <c r="K66" s="336"/>
      <c r="L66" s="337"/>
      <c r="M66" s="337"/>
      <c r="N66" s="337"/>
      <c r="O66" s="337"/>
      <c r="P66" s="337"/>
      <c r="Q66" s="338"/>
    </row>
    <row r="67" spans="1:17">
      <c r="A67" s="314" t="s">
        <v>321</v>
      </c>
      <c r="B67" s="314"/>
      <c r="C67" s="314"/>
      <c r="D67" s="320">
        <v>0</v>
      </c>
      <c r="E67" s="320"/>
      <c r="F67" s="320"/>
      <c r="G67" s="222"/>
      <c r="H67" s="222"/>
      <c r="I67" s="222"/>
      <c r="J67" s="222"/>
      <c r="K67" s="242" t="s">
        <v>348</v>
      </c>
      <c r="L67" s="242"/>
      <c r="M67" s="242"/>
      <c r="N67" s="242"/>
      <c r="O67" s="242"/>
      <c r="P67" s="242"/>
      <c r="Q67" s="242"/>
    </row>
    <row r="68" spans="1:17">
      <c r="A68" s="241" t="s">
        <v>314</v>
      </c>
      <c r="B68" s="241"/>
      <c r="C68" s="241"/>
      <c r="D68" s="315">
        <v>0</v>
      </c>
      <c r="E68" s="315"/>
      <c r="F68" s="316"/>
      <c r="G68" s="224"/>
      <c r="H68" s="224">
        <f>[1]Deductions!M73</f>
        <v>0</v>
      </c>
      <c r="I68" s="224"/>
      <c r="J68" s="224"/>
      <c r="K68" s="395" t="s">
        <v>315</v>
      </c>
      <c r="L68" s="396"/>
      <c r="M68" s="396"/>
      <c r="N68" s="396"/>
      <c r="O68" s="396"/>
      <c r="P68" s="396"/>
      <c r="Q68" s="397"/>
    </row>
    <row r="69" spans="1:17">
      <c r="A69" s="362" t="s">
        <v>209</v>
      </c>
      <c r="B69" s="362"/>
      <c r="C69" s="362"/>
      <c r="D69" s="308">
        <v>0</v>
      </c>
      <c r="E69" s="309"/>
      <c r="F69" s="310"/>
      <c r="G69" s="224"/>
      <c r="H69" s="224"/>
      <c r="I69" s="224"/>
      <c r="J69" s="224"/>
      <c r="K69" s="362" t="s">
        <v>210</v>
      </c>
      <c r="L69" s="362"/>
      <c r="M69" s="362"/>
      <c r="N69" s="362"/>
      <c r="O69" s="362"/>
      <c r="P69" s="362"/>
      <c r="Q69" s="362"/>
    </row>
    <row r="70" spans="1:17" ht="18.75">
      <c r="A70" s="434" t="s">
        <v>333</v>
      </c>
      <c r="B70" s="435"/>
      <c r="C70" s="435"/>
      <c r="D70" s="435"/>
      <c r="E70" s="435"/>
      <c r="F70" s="435"/>
      <c r="G70" s="435"/>
      <c r="H70" s="435"/>
      <c r="I70" s="435"/>
      <c r="J70" s="435"/>
      <c r="K70" s="435"/>
      <c r="L70" s="435"/>
      <c r="M70" s="435"/>
      <c r="N70" s="435"/>
      <c r="O70" s="435"/>
      <c r="P70" s="435"/>
      <c r="Q70" s="436"/>
    </row>
    <row r="71" spans="1:17">
      <c r="A71" s="243" t="s">
        <v>231</v>
      </c>
      <c r="B71" s="244"/>
      <c r="C71" s="244"/>
      <c r="D71" s="339">
        <v>0</v>
      </c>
      <c r="E71" s="339"/>
      <c r="F71" s="339"/>
      <c r="G71" s="225"/>
      <c r="H71" s="224"/>
      <c r="I71" s="224"/>
      <c r="J71" s="224"/>
      <c r="K71" s="245" t="s">
        <v>338</v>
      </c>
      <c r="L71" s="246"/>
      <c r="M71" s="246"/>
      <c r="N71" s="246"/>
      <c r="O71" s="246"/>
      <c r="P71" s="246"/>
      <c r="Q71" s="247"/>
    </row>
    <row r="72" spans="1:17">
      <c r="A72" s="243" t="s">
        <v>232</v>
      </c>
      <c r="B72" s="244"/>
      <c r="C72" s="244"/>
      <c r="D72" s="339">
        <v>0</v>
      </c>
      <c r="E72" s="339"/>
      <c r="F72" s="339"/>
      <c r="G72" s="225"/>
      <c r="H72" s="224"/>
      <c r="I72" s="224"/>
      <c r="J72" s="224"/>
      <c r="K72" s="245" t="s">
        <v>233</v>
      </c>
      <c r="L72" s="246"/>
      <c r="M72" s="246"/>
      <c r="N72" s="246"/>
      <c r="O72" s="246"/>
      <c r="P72" s="246"/>
      <c r="Q72" s="247"/>
    </row>
    <row r="73" spans="1:17">
      <c r="A73" s="243" t="s">
        <v>226</v>
      </c>
      <c r="B73" s="244"/>
      <c r="C73" s="244"/>
      <c r="D73" s="339">
        <v>0</v>
      </c>
      <c r="E73" s="339"/>
      <c r="F73" s="339"/>
      <c r="G73" s="225"/>
      <c r="H73" s="224"/>
      <c r="I73" s="224"/>
      <c r="J73" s="224"/>
      <c r="K73" s="245"/>
      <c r="L73" s="246"/>
      <c r="M73" s="246"/>
      <c r="N73" s="246"/>
      <c r="O73" s="246"/>
      <c r="P73" s="246"/>
      <c r="Q73" s="247"/>
    </row>
    <row r="74" spans="1:17">
      <c r="A74" s="243" t="s">
        <v>234</v>
      </c>
      <c r="B74" s="244"/>
      <c r="C74" s="244"/>
      <c r="D74" s="339">
        <v>0</v>
      </c>
      <c r="E74" s="339"/>
      <c r="F74" s="339"/>
      <c r="G74" s="225"/>
      <c r="H74" s="224"/>
      <c r="I74" s="224"/>
      <c r="J74" s="224"/>
      <c r="K74" s="245" t="s">
        <v>235</v>
      </c>
      <c r="L74" s="246"/>
      <c r="M74" s="246"/>
      <c r="N74" s="246"/>
      <c r="O74" s="246"/>
      <c r="P74" s="246"/>
      <c r="Q74" s="247"/>
    </row>
    <row r="75" spans="1:17">
      <c r="A75" s="243" t="s">
        <v>236</v>
      </c>
      <c r="B75" s="244"/>
      <c r="C75" s="244"/>
      <c r="D75" s="339">
        <v>0</v>
      </c>
      <c r="E75" s="339"/>
      <c r="F75" s="339"/>
      <c r="G75" s="225"/>
      <c r="H75" s="224"/>
      <c r="I75" s="224"/>
      <c r="J75" s="224"/>
      <c r="K75" s="245" t="s">
        <v>237</v>
      </c>
      <c r="L75" s="246"/>
      <c r="M75" s="246"/>
      <c r="N75" s="246"/>
      <c r="O75" s="246"/>
      <c r="P75" s="246"/>
      <c r="Q75" s="247"/>
    </row>
    <row r="76" spans="1:17">
      <c r="A76" s="428" t="s">
        <v>78</v>
      </c>
      <c r="B76" s="429"/>
      <c r="C76" s="430"/>
      <c r="D76" s="431">
        <v>0</v>
      </c>
      <c r="E76" s="432"/>
      <c r="F76" s="433"/>
      <c r="G76" s="225"/>
      <c r="H76" s="224"/>
      <c r="I76" s="224"/>
      <c r="J76" s="224"/>
      <c r="K76" s="245"/>
      <c r="L76" s="246"/>
      <c r="M76" s="246"/>
      <c r="N76" s="246"/>
      <c r="O76" s="246"/>
      <c r="P76" s="246"/>
      <c r="Q76" s="247"/>
    </row>
    <row r="77" spans="1:17" ht="18.75">
      <c r="A77" s="329" t="s">
        <v>334</v>
      </c>
      <c r="B77" s="329"/>
      <c r="C77" s="329"/>
      <c r="D77" s="329"/>
      <c r="E77" s="329"/>
      <c r="F77" s="329"/>
      <c r="G77" s="329"/>
      <c r="H77" s="329"/>
      <c r="I77" s="329"/>
      <c r="J77" s="329"/>
      <c r="K77" s="329"/>
      <c r="L77" s="329"/>
      <c r="M77" s="329"/>
      <c r="N77" s="329"/>
      <c r="O77" s="329"/>
      <c r="P77" s="329"/>
      <c r="Q77" s="329"/>
    </row>
    <row r="78" spans="1:17">
      <c r="A78" s="317" t="s">
        <v>36</v>
      </c>
      <c r="B78" s="318"/>
      <c r="C78" s="319"/>
      <c r="D78" s="320">
        <v>0</v>
      </c>
      <c r="E78" s="320"/>
      <c r="F78" s="320"/>
      <c r="G78" s="222"/>
      <c r="H78" s="222"/>
      <c r="I78" s="222"/>
      <c r="J78" s="222"/>
      <c r="K78" s="317" t="s">
        <v>215</v>
      </c>
      <c r="L78" s="318"/>
      <c r="M78" s="318"/>
      <c r="N78" s="318"/>
      <c r="O78" s="318"/>
      <c r="P78" s="318"/>
      <c r="Q78" s="319"/>
    </row>
    <row r="79" spans="1:17" s="2" customFormat="1">
      <c r="A79" s="416" t="s">
        <v>507</v>
      </c>
      <c r="B79" s="416"/>
      <c r="C79" s="416"/>
      <c r="D79" s="417">
        <v>43555</v>
      </c>
      <c r="E79" s="418"/>
      <c r="F79" s="418"/>
      <c r="K79" s="298"/>
      <c r="L79" s="298"/>
      <c r="M79" s="298"/>
      <c r="N79" s="298"/>
      <c r="O79" s="298"/>
      <c r="P79" s="298"/>
      <c r="Q79" s="298"/>
    </row>
    <row r="80" spans="1:17" s="2" customFormat="1" ht="18.75">
      <c r="A80" s="325" t="s">
        <v>503</v>
      </c>
      <c r="B80" s="326"/>
      <c r="C80" s="326"/>
      <c r="D80" s="326"/>
      <c r="E80" s="326"/>
      <c r="F80" s="326"/>
      <c r="G80" s="326"/>
      <c r="H80" s="326"/>
      <c r="I80" s="326"/>
      <c r="J80" s="326"/>
      <c r="K80" s="326"/>
      <c r="L80" s="326"/>
      <c r="M80" s="326"/>
      <c r="N80" s="326"/>
      <c r="O80" s="326"/>
      <c r="P80" s="326"/>
      <c r="Q80" s="326"/>
    </row>
    <row r="81" spans="1:21">
      <c r="A81" s="322" t="s">
        <v>318</v>
      </c>
      <c r="B81" s="323"/>
      <c r="C81" s="324"/>
      <c r="D81" s="321">
        <f>'Form 10E'!H66</f>
        <v>0</v>
      </c>
      <c r="E81" s="321"/>
      <c r="F81" s="321"/>
      <c r="G81" s="10"/>
      <c r="H81" s="10"/>
      <c r="I81" s="10"/>
      <c r="J81" s="239"/>
      <c r="K81" s="327" t="s">
        <v>504</v>
      </c>
      <c r="L81" s="327"/>
      <c r="M81" s="327"/>
      <c r="N81" s="327"/>
      <c r="O81" s="327"/>
      <c r="P81" s="327"/>
      <c r="Q81" s="327"/>
    </row>
    <row r="82" spans="1:21" ht="32.25" customHeight="1">
      <c r="A82" s="303" t="s">
        <v>382</v>
      </c>
      <c r="B82" s="303"/>
      <c r="C82" s="303" t="s">
        <v>383</v>
      </c>
      <c r="D82" s="303"/>
      <c r="E82" s="303" t="s">
        <v>384</v>
      </c>
      <c r="F82" s="303"/>
      <c r="G82" s="9"/>
      <c r="H82" s="9"/>
      <c r="I82" s="9"/>
      <c r="J82" s="9"/>
      <c r="K82" s="299" t="s">
        <v>494</v>
      </c>
      <c r="L82" s="299"/>
      <c r="M82" s="299"/>
      <c r="N82" s="299"/>
      <c r="O82" s="299"/>
      <c r="P82" s="299"/>
      <c r="Q82" s="299"/>
      <c r="R82" s="212"/>
      <c r="S82" s="212"/>
      <c r="T82" s="212"/>
      <c r="U82" s="212"/>
    </row>
    <row r="83" spans="1:21" ht="20.25" customHeight="1">
      <c r="A83" s="401" t="s">
        <v>111</v>
      </c>
      <c r="B83" s="402"/>
      <c r="C83" s="409">
        <v>0</v>
      </c>
      <c r="D83" s="410"/>
      <c r="E83" s="409">
        <v>0</v>
      </c>
      <c r="F83" s="410"/>
      <c r="G83" s="9"/>
      <c r="H83" s="9"/>
      <c r="I83" s="9"/>
      <c r="J83" s="9"/>
      <c r="K83" s="403"/>
      <c r="L83" s="404"/>
      <c r="M83" s="404"/>
      <c r="N83" s="404"/>
      <c r="O83" s="404"/>
      <c r="P83" s="404"/>
      <c r="Q83" s="405"/>
      <c r="R83" s="212"/>
      <c r="S83" s="212"/>
      <c r="T83" s="212"/>
      <c r="U83" s="212"/>
    </row>
    <row r="84" spans="1:21" ht="15" customHeight="1">
      <c r="A84" s="294" t="s">
        <v>402</v>
      </c>
      <c r="B84" s="294"/>
      <c r="C84" s="306">
        <v>0</v>
      </c>
      <c r="D84" s="307"/>
      <c r="E84" s="304">
        <v>0</v>
      </c>
      <c r="F84" s="305"/>
      <c r="G84" s="9"/>
      <c r="H84" s="9"/>
      <c r="I84" s="9"/>
      <c r="J84" s="9"/>
      <c r="K84" s="300" t="s">
        <v>513</v>
      </c>
      <c r="L84" s="300"/>
      <c r="M84" s="300"/>
      <c r="N84" s="300"/>
      <c r="O84" s="300"/>
      <c r="P84" s="300"/>
      <c r="Q84" s="300"/>
      <c r="R84" s="230"/>
      <c r="S84" s="230"/>
      <c r="T84" s="230"/>
      <c r="U84" s="230"/>
    </row>
    <row r="85" spans="1:21">
      <c r="A85" s="294" t="s">
        <v>403</v>
      </c>
      <c r="B85" s="294"/>
      <c r="C85" s="306">
        <v>0</v>
      </c>
      <c r="D85" s="307"/>
      <c r="E85" s="306">
        <v>0</v>
      </c>
      <c r="F85" s="307"/>
      <c r="G85" s="9"/>
      <c r="H85" s="9"/>
      <c r="I85" s="9"/>
      <c r="J85" s="9"/>
      <c r="K85" s="300"/>
      <c r="L85" s="300"/>
      <c r="M85" s="300"/>
      <c r="N85" s="300"/>
      <c r="O85" s="300"/>
      <c r="P85" s="300"/>
      <c r="Q85" s="300"/>
    </row>
    <row r="86" spans="1:21">
      <c r="A86" s="294" t="s">
        <v>404</v>
      </c>
      <c r="B86" s="294"/>
      <c r="C86" s="292">
        <v>0</v>
      </c>
      <c r="D86" s="293"/>
      <c r="E86" s="292">
        <v>0</v>
      </c>
      <c r="F86" s="293"/>
      <c r="G86" s="9"/>
      <c r="H86" s="9"/>
      <c r="I86" s="9"/>
      <c r="J86" s="9"/>
      <c r="K86" s="300"/>
      <c r="L86" s="300"/>
      <c r="M86" s="300"/>
      <c r="N86" s="300"/>
      <c r="O86" s="300"/>
      <c r="P86" s="300"/>
      <c r="Q86" s="300"/>
    </row>
    <row r="87" spans="1:21" ht="15" customHeight="1">
      <c r="A87" s="294" t="s">
        <v>405</v>
      </c>
      <c r="B87" s="294"/>
      <c r="C87" s="292">
        <v>0</v>
      </c>
      <c r="D87" s="293"/>
      <c r="E87" s="292">
        <v>0</v>
      </c>
      <c r="F87" s="293"/>
      <c r="G87" s="9"/>
      <c r="H87" s="9"/>
      <c r="I87" s="9"/>
      <c r="J87" s="9"/>
      <c r="K87" s="297" t="s">
        <v>505</v>
      </c>
      <c r="L87" s="297"/>
      <c r="M87" s="297"/>
      <c r="N87" s="297"/>
      <c r="O87" s="297"/>
      <c r="P87" s="297"/>
      <c r="Q87" s="297"/>
    </row>
    <row r="88" spans="1:21" ht="15" customHeight="1">
      <c r="A88" s="294" t="s">
        <v>406</v>
      </c>
      <c r="B88" s="294"/>
      <c r="C88" s="292">
        <v>0</v>
      </c>
      <c r="D88" s="293"/>
      <c r="E88" s="292">
        <v>0</v>
      </c>
      <c r="F88" s="293"/>
      <c r="G88" s="9"/>
      <c r="H88" s="9"/>
      <c r="I88" s="9"/>
      <c r="J88" s="9"/>
      <c r="K88" s="297"/>
      <c r="L88" s="297"/>
      <c r="M88" s="297"/>
      <c r="N88" s="297"/>
      <c r="O88" s="297"/>
      <c r="P88" s="297"/>
      <c r="Q88" s="297"/>
    </row>
    <row r="89" spans="1:21" ht="15" customHeight="1">
      <c r="A89" s="294" t="s">
        <v>407</v>
      </c>
      <c r="B89" s="294"/>
      <c r="C89" s="292">
        <v>0</v>
      </c>
      <c r="D89" s="293"/>
      <c r="E89" s="292">
        <v>0</v>
      </c>
      <c r="F89" s="293"/>
      <c r="G89" s="9"/>
      <c r="H89" s="9"/>
      <c r="I89" s="9"/>
      <c r="J89" s="9"/>
      <c r="K89" s="297"/>
      <c r="L89" s="297"/>
      <c r="M89" s="297"/>
      <c r="N89" s="297"/>
      <c r="O89" s="297"/>
      <c r="P89" s="297"/>
      <c r="Q89" s="297"/>
    </row>
    <row r="90" spans="1:21" ht="15" customHeight="1">
      <c r="A90" s="294" t="s">
        <v>408</v>
      </c>
      <c r="B90" s="294"/>
      <c r="C90" s="292">
        <v>0</v>
      </c>
      <c r="D90" s="293"/>
      <c r="E90" s="292">
        <v>0</v>
      </c>
      <c r="F90" s="293"/>
      <c r="G90" s="9"/>
      <c r="H90" s="9"/>
      <c r="I90" s="9"/>
      <c r="J90" s="9"/>
      <c r="K90" s="297"/>
      <c r="L90" s="297"/>
      <c r="M90" s="297"/>
      <c r="N90" s="297"/>
      <c r="O90" s="297"/>
      <c r="P90" s="297"/>
      <c r="Q90" s="297"/>
      <c r="R90" s="230"/>
      <c r="S90" s="230"/>
      <c r="T90" s="230"/>
      <c r="U90" s="230"/>
    </row>
    <row r="91" spans="1:21" ht="15" customHeight="1">
      <c r="A91" s="294" t="s">
        <v>409</v>
      </c>
      <c r="B91" s="294"/>
      <c r="C91" s="292">
        <v>0</v>
      </c>
      <c r="D91" s="293"/>
      <c r="E91" s="292">
        <v>0</v>
      </c>
      <c r="F91" s="293"/>
      <c r="G91" s="9"/>
      <c r="H91" s="9"/>
      <c r="I91" s="9"/>
      <c r="J91" s="9"/>
      <c r="K91" s="297" t="s">
        <v>506</v>
      </c>
      <c r="L91" s="297"/>
      <c r="M91" s="297"/>
      <c r="N91" s="297"/>
      <c r="O91" s="297"/>
      <c r="P91" s="297"/>
      <c r="Q91" s="297"/>
      <c r="R91" s="230"/>
      <c r="S91" s="230"/>
      <c r="T91" s="230"/>
      <c r="U91" s="230"/>
    </row>
    <row r="92" spans="1:21" ht="15" customHeight="1">
      <c r="A92" s="294" t="s">
        <v>410</v>
      </c>
      <c r="B92" s="294"/>
      <c r="C92" s="292">
        <v>0</v>
      </c>
      <c r="D92" s="293"/>
      <c r="E92" s="292">
        <v>0</v>
      </c>
      <c r="F92" s="293"/>
      <c r="G92" s="9"/>
      <c r="H92" s="9"/>
      <c r="I92" s="9"/>
      <c r="J92" s="9"/>
      <c r="K92" s="297"/>
      <c r="L92" s="297"/>
      <c r="M92" s="297"/>
      <c r="N92" s="297"/>
      <c r="O92" s="297"/>
      <c r="P92" s="297"/>
      <c r="Q92" s="297"/>
    </row>
    <row r="93" spans="1:21" ht="15" customHeight="1">
      <c r="A93" s="294" t="s">
        <v>411</v>
      </c>
      <c r="B93" s="294"/>
      <c r="C93" s="292">
        <v>0</v>
      </c>
      <c r="D93" s="293"/>
      <c r="E93" s="292">
        <v>0</v>
      </c>
      <c r="F93" s="293"/>
      <c r="G93" s="9"/>
      <c r="H93" s="9"/>
      <c r="I93" s="9"/>
      <c r="J93" s="9"/>
      <c r="K93" s="297"/>
      <c r="L93" s="297"/>
      <c r="M93" s="297"/>
      <c r="N93" s="297"/>
      <c r="O93" s="297"/>
      <c r="P93" s="297"/>
      <c r="Q93" s="297"/>
      <c r="R93" s="230"/>
      <c r="S93" s="230"/>
      <c r="T93" s="230"/>
      <c r="U93" s="230"/>
    </row>
    <row r="94" spans="1:21" ht="15" customHeight="1">
      <c r="A94" s="294" t="s">
        <v>412</v>
      </c>
      <c r="B94" s="294"/>
      <c r="C94" s="292">
        <v>0</v>
      </c>
      <c r="D94" s="293"/>
      <c r="E94" s="292">
        <v>0</v>
      </c>
      <c r="F94" s="293"/>
      <c r="G94" s="9"/>
      <c r="H94" s="9"/>
      <c r="I94" s="9"/>
      <c r="J94" s="9"/>
      <c r="K94" s="297"/>
      <c r="L94" s="297"/>
      <c r="M94" s="297"/>
      <c r="N94" s="297"/>
      <c r="O94" s="297"/>
      <c r="P94" s="297"/>
      <c r="Q94" s="297"/>
    </row>
    <row r="95" spans="1:21" ht="15" customHeight="1">
      <c r="A95" s="294" t="s">
        <v>413</v>
      </c>
      <c r="B95" s="294"/>
      <c r="C95" s="292">
        <v>0</v>
      </c>
      <c r="D95" s="293"/>
      <c r="E95" s="292">
        <v>0</v>
      </c>
      <c r="F95" s="293"/>
      <c r="G95" s="9"/>
      <c r="H95" s="9"/>
      <c r="I95" s="9"/>
      <c r="J95" s="9"/>
      <c r="K95" s="297" t="s">
        <v>501</v>
      </c>
      <c r="L95" s="297"/>
      <c r="M95" s="297"/>
      <c r="N95" s="297"/>
      <c r="O95" s="297"/>
      <c r="P95" s="297"/>
      <c r="Q95" s="297"/>
    </row>
    <row r="96" spans="1:21" ht="15" customHeight="1">
      <c r="A96" s="294" t="s">
        <v>414</v>
      </c>
      <c r="B96" s="294"/>
      <c r="C96" s="292">
        <v>0</v>
      </c>
      <c r="D96" s="293"/>
      <c r="E96" s="292">
        <v>0</v>
      </c>
      <c r="F96" s="293"/>
      <c r="G96" s="9"/>
      <c r="H96" s="9"/>
      <c r="I96" s="9"/>
      <c r="J96" s="9"/>
      <c r="K96" s="297"/>
      <c r="L96" s="297"/>
      <c r="M96" s="297"/>
      <c r="N96" s="297"/>
      <c r="O96" s="297"/>
      <c r="P96" s="297"/>
      <c r="Q96" s="297"/>
    </row>
    <row r="97" spans="1:17" ht="15" customHeight="1">
      <c r="A97" s="294" t="s">
        <v>415</v>
      </c>
      <c r="B97" s="294"/>
      <c r="C97" s="292">
        <v>0</v>
      </c>
      <c r="D97" s="293"/>
      <c r="E97" s="292">
        <v>0</v>
      </c>
      <c r="F97" s="293"/>
      <c r="G97" s="9"/>
      <c r="H97" s="9"/>
      <c r="I97" s="9"/>
      <c r="J97" s="9"/>
      <c r="K97" s="297"/>
      <c r="L97" s="297"/>
      <c r="M97" s="297"/>
      <c r="N97" s="297"/>
      <c r="O97" s="297"/>
      <c r="P97" s="297"/>
      <c r="Q97" s="297"/>
    </row>
    <row r="98" spans="1:17" ht="15" customHeight="1">
      <c r="A98" s="294" t="s">
        <v>416</v>
      </c>
      <c r="B98" s="294"/>
      <c r="C98" s="292">
        <v>0</v>
      </c>
      <c r="D98" s="293"/>
      <c r="E98" s="292">
        <v>0</v>
      </c>
      <c r="F98" s="293"/>
      <c r="G98" s="9"/>
      <c r="H98" s="9"/>
      <c r="I98" s="9"/>
      <c r="J98" s="9"/>
      <c r="K98" s="297"/>
      <c r="L98" s="297"/>
      <c r="M98" s="297"/>
      <c r="N98" s="297"/>
      <c r="O98" s="297"/>
      <c r="P98" s="297"/>
      <c r="Q98" s="297"/>
    </row>
    <row r="99" spans="1:17" ht="15" customHeight="1">
      <c r="A99" s="294" t="s">
        <v>417</v>
      </c>
      <c r="B99" s="294"/>
      <c r="C99" s="292">
        <v>0</v>
      </c>
      <c r="D99" s="293"/>
      <c r="E99" s="292">
        <v>0</v>
      </c>
      <c r="F99" s="293"/>
      <c r="G99" s="9"/>
      <c r="H99" s="9"/>
      <c r="I99" s="9"/>
      <c r="J99" s="9"/>
      <c r="K99" s="301" t="s">
        <v>546</v>
      </c>
      <c r="L99" s="302"/>
      <c r="M99" s="302"/>
      <c r="N99" s="302"/>
      <c r="O99" s="302"/>
      <c r="P99" s="302"/>
      <c r="Q99" s="302"/>
    </row>
    <row r="100" spans="1:17" ht="15" customHeight="1">
      <c r="A100" s="294" t="s">
        <v>418</v>
      </c>
      <c r="B100" s="294"/>
      <c r="C100" s="292">
        <v>0</v>
      </c>
      <c r="D100" s="293"/>
      <c r="E100" s="292">
        <v>0</v>
      </c>
      <c r="F100" s="293"/>
      <c r="G100" s="9"/>
      <c r="H100" s="9"/>
      <c r="I100" s="9"/>
      <c r="J100" s="9"/>
      <c r="K100" s="302"/>
      <c r="L100" s="302"/>
      <c r="M100" s="302"/>
      <c r="N100" s="302"/>
      <c r="O100" s="302"/>
      <c r="P100" s="302"/>
      <c r="Q100" s="302"/>
    </row>
    <row r="101" spans="1:17" ht="15" customHeight="1">
      <c r="A101" s="294" t="s">
        <v>426</v>
      </c>
      <c r="B101" s="294"/>
      <c r="C101" s="292">
        <v>0</v>
      </c>
      <c r="D101" s="293"/>
      <c r="E101" s="292">
        <v>0</v>
      </c>
      <c r="F101" s="293"/>
      <c r="G101" s="9"/>
      <c r="H101" s="9"/>
      <c r="I101" s="9"/>
      <c r="J101" s="9"/>
      <c r="K101" s="302"/>
      <c r="L101" s="302"/>
      <c r="M101" s="302"/>
      <c r="N101" s="302"/>
      <c r="O101" s="302"/>
      <c r="P101" s="302"/>
      <c r="Q101" s="302"/>
    </row>
    <row r="102" spans="1:17" ht="15" customHeight="1">
      <c r="A102" s="294" t="s">
        <v>419</v>
      </c>
      <c r="B102" s="294"/>
      <c r="C102" s="292">
        <v>0</v>
      </c>
      <c r="D102" s="293"/>
      <c r="E102" s="292">
        <v>0</v>
      </c>
      <c r="F102" s="293"/>
      <c r="G102" s="9"/>
      <c r="H102" s="9"/>
      <c r="I102" s="9"/>
      <c r="J102" s="9"/>
      <c r="K102" s="302"/>
      <c r="L102" s="302"/>
      <c r="M102" s="302"/>
      <c r="N102" s="302"/>
      <c r="O102" s="302"/>
      <c r="P102" s="302"/>
      <c r="Q102" s="302"/>
    </row>
    <row r="103" spans="1:17" ht="15" customHeight="1">
      <c r="A103" s="294" t="s">
        <v>420</v>
      </c>
      <c r="B103" s="294"/>
      <c r="C103" s="292">
        <v>0</v>
      </c>
      <c r="D103" s="293"/>
      <c r="E103" s="292">
        <v>0</v>
      </c>
      <c r="F103" s="293"/>
      <c r="G103" s="9"/>
      <c r="H103" s="9"/>
      <c r="I103" s="9"/>
      <c r="J103" s="9"/>
      <c r="K103" s="302"/>
      <c r="L103" s="302"/>
      <c r="M103" s="302"/>
      <c r="N103" s="302"/>
      <c r="O103" s="302"/>
      <c r="P103" s="302"/>
      <c r="Q103" s="302"/>
    </row>
    <row r="104" spans="1:17" ht="15" customHeight="1">
      <c r="A104" s="294" t="s">
        <v>421</v>
      </c>
      <c r="B104" s="294"/>
      <c r="C104" s="292">
        <v>0</v>
      </c>
      <c r="D104" s="293"/>
      <c r="E104" s="292">
        <v>0</v>
      </c>
      <c r="F104" s="293"/>
      <c r="G104" s="9"/>
      <c r="H104" s="9"/>
      <c r="I104" s="9"/>
      <c r="J104" s="9"/>
      <c r="K104" s="302"/>
      <c r="L104" s="302"/>
      <c r="M104" s="302"/>
      <c r="N104" s="302"/>
      <c r="O104" s="302"/>
      <c r="P104" s="302"/>
      <c r="Q104" s="302"/>
    </row>
    <row r="105" spans="1:17" ht="15" customHeight="1">
      <c r="A105" s="294" t="s">
        <v>422</v>
      </c>
      <c r="B105" s="294"/>
      <c r="C105" s="292">
        <v>0</v>
      </c>
      <c r="D105" s="293"/>
      <c r="E105" s="292">
        <v>0</v>
      </c>
      <c r="F105" s="293"/>
      <c r="G105" s="9"/>
      <c r="H105" s="9"/>
      <c r="I105" s="9"/>
      <c r="J105" s="9"/>
      <c r="K105" s="302"/>
      <c r="L105" s="302"/>
      <c r="M105" s="302"/>
      <c r="N105" s="302"/>
      <c r="O105" s="302"/>
      <c r="P105" s="302"/>
      <c r="Q105" s="302"/>
    </row>
    <row r="106" spans="1:17" ht="15" customHeight="1">
      <c r="A106" s="294" t="s">
        <v>423</v>
      </c>
      <c r="B106" s="294"/>
      <c r="C106" s="292">
        <v>0</v>
      </c>
      <c r="D106" s="293"/>
      <c r="E106" s="292">
        <v>0</v>
      </c>
      <c r="F106" s="293"/>
      <c r="G106" s="9"/>
      <c r="H106" s="9"/>
      <c r="I106" s="9"/>
      <c r="J106" s="9"/>
      <c r="K106" s="302"/>
      <c r="L106" s="302"/>
      <c r="M106" s="302"/>
      <c r="N106" s="302"/>
      <c r="O106" s="302"/>
      <c r="P106" s="302"/>
      <c r="Q106" s="302"/>
    </row>
    <row r="107" spans="1:17" ht="15" customHeight="1">
      <c r="A107" s="294" t="s">
        <v>424</v>
      </c>
      <c r="B107" s="294"/>
      <c r="C107" s="292">
        <v>0</v>
      </c>
      <c r="D107" s="293"/>
      <c r="E107" s="292">
        <v>0</v>
      </c>
      <c r="F107" s="293"/>
      <c r="G107" s="9"/>
      <c r="H107" s="9"/>
      <c r="I107" s="9"/>
      <c r="J107" s="9"/>
      <c r="K107" s="302"/>
      <c r="L107" s="302"/>
      <c r="M107" s="302"/>
      <c r="N107" s="302"/>
      <c r="O107" s="302"/>
      <c r="P107" s="302"/>
      <c r="Q107" s="302"/>
    </row>
    <row r="108" spans="1:17" ht="15" customHeight="1">
      <c r="A108" s="294" t="s">
        <v>425</v>
      </c>
      <c r="B108" s="294"/>
      <c r="C108" s="292">
        <v>0</v>
      </c>
      <c r="D108" s="293"/>
      <c r="E108" s="292">
        <v>0</v>
      </c>
      <c r="F108" s="293"/>
      <c r="K108" s="302"/>
      <c r="L108" s="302"/>
      <c r="M108" s="302"/>
      <c r="N108" s="302"/>
      <c r="O108" s="302"/>
      <c r="P108" s="302"/>
      <c r="Q108" s="302"/>
    </row>
    <row r="109" spans="1:17" ht="15" customHeight="1">
      <c r="A109" s="295" t="s">
        <v>83</v>
      </c>
      <c r="B109" s="295"/>
      <c r="C109" s="296">
        <f>SUM(C84:C108)</f>
        <v>0</v>
      </c>
      <c r="D109" s="296"/>
      <c r="E109" s="296">
        <f>SUM(E84:E108)</f>
        <v>0</v>
      </c>
      <c r="F109" s="296"/>
      <c r="K109" s="302"/>
      <c r="L109" s="302"/>
      <c r="M109" s="302"/>
      <c r="N109" s="302"/>
      <c r="O109" s="302"/>
      <c r="P109" s="302"/>
      <c r="Q109" s="302"/>
    </row>
  </sheetData>
  <sheetProtection password="C438" sheet="1" objects="1" scenarios="1" selectLockedCells="1"/>
  <mergeCells count="245">
    <mergeCell ref="A83:B83"/>
    <mergeCell ref="K83:Q83"/>
    <mergeCell ref="A23:C23"/>
    <mergeCell ref="D23:F23"/>
    <mergeCell ref="A39:C39"/>
    <mergeCell ref="D39:F39"/>
    <mergeCell ref="K39:Q39"/>
    <mergeCell ref="C83:D83"/>
    <mergeCell ref="E83:F83"/>
    <mergeCell ref="A42:C42"/>
    <mergeCell ref="D42:F42"/>
    <mergeCell ref="K42:Q42"/>
    <mergeCell ref="A25:C25"/>
    <mergeCell ref="D25:F25"/>
    <mergeCell ref="K25:Q25"/>
    <mergeCell ref="A26:C26"/>
    <mergeCell ref="A79:C79"/>
    <mergeCell ref="D79:F79"/>
    <mergeCell ref="K50:Q52"/>
    <mergeCell ref="A76:C76"/>
    <mergeCell ref="D76:F76"/>
    <mergeCell ref="A70:Q70"/>
    <mergeCell ref="D65:F65"/>
    <mergeCell ref="A58:Q58"/>
    <mergeCell ref="D69:F69"/>
    <mergeCell ref="A51:C51"/>
    <mergeCell ref="D51:F51"/>
    <mergeCell ref="A53:Q53"/>
    <mergeCell ref="A57:C57"/>
    <mergeCell ref="D57:F57"/>
    <mergeCell ref="K57:Q57"/>
    <mergeCell ref="K68:Q68"/>
    <mergeCell ref="D63:F63"/>
    <mergeCell ref="D64:F64"/>
    <mergeCell ref="D66:F66"/>
    <mergeCell ref="A65:C65"/>
    <mergeCell ref="A63:C63"/>
    <mergeCell ref="A56:Q56"/>
    <mergeCell ref="A64:C64"/>
    <mergeCell ref="A66:C66"/>
    <mergeCell ref="A20:C20"/>
    <mergeCell ref="D20:F20"/>
    <mergeCell ref="K20:Q20"/>
    <mergeCell ref="A24:C24"/>
    <mergeCell ref="D24:F24"/>
    <mergeCell ref="K24:Q24"/>
    <mergeCell ref="A21:C21"/>
    <mergeCell ref="D21:F21"/>
    <mergeCell ref="K21:Q21"/>
    <mergeCell ref="A22:C22"/>
    <mergeCell ref="D22:F22"/>
    <mergeCell ref="K22:Q22"/>
    <mergeCell ref="A1:Q1"/>
    <mergeCell ref="A2:Q2"/>
    <mergeCell ref="A6:Q6"/>
    <mergeCell ref="A4:Q4"/>
    <mergeCell ref="A3:Q3"/>
    <mergeCell ref="A11:Q11"/>
    <mergeCell ref="A8:Q10"/>
    <mergeCell ref="A19:C19"/>
    <mergeCell ref="D19:F19"/>
    <mergeCell ref="K19:Q19"/>
    <mergeCell ref="A17:C17"/>
    <mergeCell ref="D17:F17"/>
    <mergeCell ref="K17:Q17"/>
    <mergeCell ref="A18:C18"/>
    <mergeCell ref="D18:F18"/>
    <mergeCell ref="K18:Q18"/>
    <mergeCell ref="A5:Q5"/>
    <mergeCell ref="A7:Q7"/>
    <mergeCell ref="A12:Q12"/>
    <mergeCell ref="A13:Q13"/>
    <mergeCell ref="A14:Q14"/>
    <mergeCell ref="A16:C16"/>
    <mergeCell ref="D16:F16"/>
    <mergeCell ref="K16:Q16"/>
    <mergeCell ref="A46:C46"/>
    <mergeCell ref="D46:F46"/>
    <mergeCell ref="K46:Q46"/>
    <mergeCell ref="D26:F26"/>
    <mergeCell ref="A30:Q30"/>
    <mergeCell ref="A55:C55"/>
    <mergeCell ref="D55:F55"/>
    <mergeCell ref="K55:Q55"/>
    <mergeCell ref="A34:C34"/>
    <mergeCell ref="D34:F34"/>
    <mergeCell ref="A35:C35"/>
    <mergeCell ref="D35:F35"/>
    <mergeCell ref="A36:Q36"/>
    <mergeCell ref="A37:C37"/>
    <mergeCell ref="D37:F37"/>
    <mergeCell ref="K37:Q37"/>
    <mergeCell ref="A31:C31"/>
    <mergeCell ref="D31:F31"/>
    <mergeCell ref="A32:C32"/>
    <mergeCell ref="D32:F32"/>
    <mergeCell ref="A33:C33"/>
    <mergeCell ref="D33:F33"/>
    <mergeCell ref="A41:C41"/>
    <mergeCell ref="D41:F41"/>
    <mergeCell ref="A44:C44"/>
    <mergeCell ref="D44:F44"/>
    <mergeCell ref="K44:Q44"/>
    <mergeCell ref="A45:C45"/>
    <mergeCell ref="D45:F45"/>
    <mergeCell ref="K45:Q45"/>
    <mergeCell ref="K43:Q43"/>
    <mergeCell ref="A38:C38"/>
    <mergeCell ref="D38:F38"/>
    <mergeCell ref="K38:Q38"/>
    <mergeCell ref="A40:C40"/>
    <mergeCell ref="D40:F40"/>
    <mergeCell ref="K40:Q40"/>
    <mergeCell ref="K41:Q41"/>
    <mergeCell ref="A43:C43"/>
    <mergeCell ref="D43:F43"/>
    <mergeCell ref="A47:C47"/>
    <mergeCell ref="D47:F47"/>
    <mergeCell ref="K47:Q47"/>
    <mergeCell ref="C84:D84"/>
    <mergeCell ref="C85:D85"/>
    <mergeCell ref="C86:D86"/>
    <mergeCell ref="C87:D87"/>
    <mergeCell ref="C88:D88"/>
    <mergeCell ref="A48:C48"/>
    <mergeCell ref="D48:F48"/>
    <mergeCell ref="K48:Q48"/>
    <mergeCell ref="A49:Q49"/>
    <mergeCell ref="A50:C50"/>
    <mergeCell ref="D50:F50"/>
    <mergeCell ref="A52:C52"/>
    <mergeCell ref="D52:F52"/>
    <mergeCell ref="A82:B82"/>
    <mergeCell ref="K78:Q78"/>
    <mergeCell ref="A54:C54"/>
    <mergeCell ref="D54:F54"/>
    <mergeCell ref="K54:Q54"/>
    <mergeCell ref="A69:C69"/>
    <mergeCell ref="D67:F67"/>
    <mergeCell ref="K69:Q69"/>
    <mergeCell ref="C82:D82"/>
    <mergeCell ref="D59:F59"/>
    <mergeCell ref="D60:F60"/>
    <mergeCell ref="D61:F61"/>
    <mergeCell ref="D62:F62"/>
    <mergeCell ref="A67:C67"/>
    <mergeCell ref="D68:F68"/>
    <mergeCell ref="A78:C78"/>
    <mergeCell ref="D78:F78"/>
    <mergeCell ref="D81:F81"/>
    <mergeCell ref="A81:C81"/>
    <mergeCell ref="A80:Q80"/>
    <mergeCell ref="K81:Q81"/>
    <mergeCell ref="A59:C59"/>
    <mergeCell ref="A60:C60"/>
    <mergeCell ref="A61:C61"/>
    <mergeCell ref="A62:C62"/>
    <mergeCell ref="A77:Q77"/>
    <mergeCell ref="K59:Q66"/>
    <mergeCell ref="D71:F71"/>
    <mergeCell ref="D72:F72"/>
    <mergeCell ref="D73:F73"/>
    <mergeCell ref="D74:F74"/>
    <mergeCell ref="D75:F75"/>
    <mergeCell ref="A104:B104"/>
    <mergeCell ref="A89:B89"/>
    <mergeCell ref="A90:B90"/>
    <mergeCell ref="A91:B91"/>
    <mergeCell ref="A92:B92"/>
    <mergeCell ref="A93:B93"/>
    <mergeCell ref="A94:B94"/>
    <mergeCell ref="A95:B95"/>
    <mergeCell ref="A84:B84"/>
    <mergeCell ref="A85:B85"/>
    <mergeCell ref="A86:B86"/>
    <mergeCell ref="A87:B87"/>
    <mergeCell ref="A88:B88"/>
    <mergeCell ref="K91:Q94"/>
    <mergeCell ref="K87:Q90"/>
    <mergeCell ref="K95:Q98"/>
    <mergeCell ref="K79:Q79"/>
    <mergeCell ref="K82:Q82"/>
    <mergeCell ref="K84:Q86"/>
    <mergeCell ref="K99:Q109"/>
    <mergeCell ref="E109:F109"/>
    <mergeCell ref="E82:F82"/>
    <mergeCell ref="E84:F84"/>
    <mergeCell ref="E85:F85"/>
    <mergeCell ref="E86:F86"/>
    <mergeCell ref="E87:F87"/>
    <mergeCell ref="E88:F88"/>
    <mergeCell ref="E89:F89"/>
    <mergeCell ref="E99:F99"/>
    <mergeCell ref="E100:F100"/>
    <mergeCell ref="E101:F101"/>
    <mergeCell ref="E102:F102"/>
    <mergeCell ref="E103:F103"/>
    <mergeCell ref="E104:F104"/>
    <mergeCell ref="E105:F105"/>
    <mergeCell ref="E106:F106"/>
    <mergeCell ref="E107:F107"/>
    <mergeCell ref="A105:B105"/>
    <mergeCell ref="A106:B106"/>
    <mergeCell ref="A107:B107"/>
    <mergeCell ref="A108:B108"/>
    <mergeCell ref="A109:B109"/>
    <mergeCell ref="C109:D109"/>
    <mergeCell ref="A96:B96"/>
    <mergeCell ref="A97:B97"/>
    <mergeCell ref="A98:B98"/>
    <mergeCell ref="A99:B99"/>
    <mergeCell ref="A100:B100"/>
    <mergeCell ref="A101:B101"/>
    <mergeCell ref="A102:B102"/>
    <mergeCell ref="C99:D99"/>
    <mergeCell ref="C100:D100"/>
    <mergeCell ref="C101:D101"/>
    <mergeCell ref="C102:D102"/>
    <mergeCell ref="C103:D103"/>
    <mergeCell ref="C104:D104"/>
    <mergeCell ref="C105:D105"/>
    <mergeCell ref="C106:D106"/>
    <mergeCell ref="C107:D107"/>
    <mergeCell ref="C108:D108"/>
    <mergeCell ref="A103:B103"/>
    <mergeCell ref="C89:D89"/>
    <mergeCell ref="C90:D90"/>
    <mergeCell ref="E90:F90"/>
    <mergeCell ref="C91:D91"/>
    <mergeCell ref="E91:F91"/>
    <mergeCell ref="C92:D92"/>
    <mergeCell ref="E92:F92"/>
    <mergeCell ref="C93:D93"/>
    <mergeCell ref="E93:F93"/>
    <mergeCell ref="E108:F108"/>
    <mergeCell ref="C94:D94"/>
    <mergeCell ref="E94:F94"/>
    <mergeCell ref="C95:D95"/>
    <mergeCell ref="E95:F95"/>
    <mergeCell ref="C96:D96"/>
    <mergeCell ref="C97:D97"/>
    <mergeCell ref="C98:D98"/>
    <mergeCell ref="E96:F96"/>
    <mergeCell ref="E97:F97"/>
    <mergeCell ref="E98:F98"/>
  </mergeCells>
  <dataValidations count="4">
    <dataValidation type="list" showInputMessage="1" showErrorMessage="1" sqref="D25:F25">
      <formula1>$K$27:$L$27</formula1>
    </dataValidation>
    <dataValidation type="list" showInputMessage="1" showErrorMessage="1" prompt="Select '0', if your Entry in Govt. Service is before 01/01/2006&#10;Select '1', if date of entry is after 01/01/2006" sqref="D24:F24">
      <formula1>$C$27:$C$28</formula1>
    </dataValidation>
    <dataValidation type="list" showInputMessage="1" showErrorMessage="1" sqref="D21:F21">
      <formula1>$E$27:$E$29</formula1>
    </dataValidation>
    <dataValidation type="list" showInputMessage="1" showErrorMessage="1" sqref="D18">
      <formula1>$G$18:$J$18</formula1>
    </dataValidation>
  </dataValidation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codeName="Sheet2"/>
  <dimension ref="A1:Z32"/>
  <sheetViews>
    <sheetView workbookViewId="0">
      <selection activeCell="C6" sqref="C6"/>
    </sheetView>
  </sheetViews>
  <sheetFormatPr defaultColWidth="0" defaultRowHeight="15" customHeight="1" zeroHeight="1"/>
  <cols>
    <col min="1" max="1" width="4.140625" style="1" customWidth="1"/>
    <col min="2" max="2" width="14" style="1" customWidth="1"/>
    <col min="3" max="3" width="8.28515625" style="1" customWidth="1"/>
    <col min="4" max="4" width="5" style="1" customWidth="1"/>
    <col min="5" max="5" width="7.28515625" style="1" customWidth="1"/>
    <col min="6" max="6" width="7" style="1" customWidth="1"/>
    <col min="7" max="7" width="5.7109375" style="1" customWidth="1"/>
    <col min="8" max="8" width="6.7109375" style="1" customWidth="1"/>
    <col min="9" max="9" width="6.140625" style="1" customWidth="1"/>
    <col min="10" max="10" width="8.28515625" style="1" customWidth="1"/>
    <col min="11" max="11" width="7.7109375" style="1" customWidth="1"/>
    <col min="12" max="12" width="7.140625" style="1" bestFit="1" customWidth="1"/>
    <col min="13" max="13" width="4.140625" style="1" customWidth="1"/>
    <col min="14" max="14" width="6.7109375" style="1" customWidth="1"/>
    <col min="15" max="15" width="6.140625" style="1" customWidth="1"/>
    <col min="16" max="16" width="6.5703125" style="1" customWidth="1"/>
    <col min="17" max="17" width="6.7109375" style="1" customWidth="1"/>
    <col min="18" max="18" width="7.7109375" style="1" customWidth="1"/>
    <col min="19" max="19" width="7.85546875" style="1" customWidth="1"/>
    <col min="20" max="20" width="8.7109375" style="1" customWidth="1"/>
    <col min="21" max="21" width="0" style="1" hidden="1" customWidth="1"/>
    <col min="22" max="23" width="9.140625" style="1" hidden="1" customWidth="1"/>
    <col min="24" max="24" width="3" style="1" customWidth="1"/>
    <col min="25" max="26" width="0" style="1" hidden="1" customWidth="1"/>
    <col min="27" max="16384" width="9.140625" style="1" hidden="1"/>
  </cols>
  <sheetData>
    <row r="1" spans="1:24" ht="20.25">
      <c r="A1" s="442" t="s">
        <v>538</v>
      </c>
      <c r="B1" s="442"/>
      <c r="C1" s="442"/>
      <c r="D1" s="442"/>
      <c r="E1" s="442"/>
      <c r="F1" s="442"/>
      <c r="G1" s="442"/>
      <c r="H1" s="442"/>
      <c r="I1" s="442"/>
      <c r="J1" s="442"/>
      <c r="K1" s="442"/>
      <c r="L1" s="442"/>
      <c r="M1" s="442"/>
      <c r="N1" s="442"/>
      <c r="O1" s="442"/>
      <c r="P1" s="442"/>
      <c r="Q1" s="442"/>
      <c r="R1" s="442"/>
      <c r="S1" s="442"/>
      <c r="T1" s="442"/>
      <c r="X1" s="2"/>
    </row>
    <row r="2" spans="1:24">
      <c r="A2" s="443" t="s">
        <v>37</v>
      </c>
      <c r="B2" s="443"/>
      <c r="C2" s="443"/>
      <c r="D2" s="444" t="str">
        <f>Introduction!D16</f>
        <v>Mrs. Saroj Nimbiwal</v>
      </c>
      <c r="E2" s="444"/>
      <c r="F2" s="444"/>
      <c r="G2" s="444"/>
      <c r="H2" s="437"/>
      <c r="I2" s="437"/>
      <c r="J2" s="437"/>
      <c r="K2" s="437"/>
      <c r="L2" s="443" t="s">
        <v>38</v>
      </c>
      <c r="M2" s="443"/>
      <c r="N2" s="443"/>
      <c r="O2" s="444" t="str">
        <f>Introduction!D17</f>
        <v>Ex. Computer Teacher</v>
      </c>
      <c r="P2" s="444"/>
      <c r="Q2" s="444"/>
      <c r="R2" s="444"/>
      <c r="S2" s="444"/>
      <c r="T2" s="56"/>
      <c r="X2" s="2"/>
    </row>
    <row r="3" spans="1:24">
      <c r="A3" s="438" t="s">
        <v>39</v>
      </c>
      <c r="B3" s="438"/>
      <c r="C3" s="439" t="str">
        <f>Introduction!D19</f>
        <v>GSSS Bhattu Kalan</v>
      </c>
      <c r="D3" s="439"/>
      <c r="E3" s="439"/>
      <c r="F3" s="439"/>
      <c r="G3" s="439"/>
      <c r="H3" s="439"/>
      <c r="I3" s="57"/>
      <c r="J3" s="439" t="str">
        <f>Introduction!D20</f>
        <v>ABCDE1234G</v>
      </c>
      <c r="K3" s="439"/>
      <c r="L3" s="440" t="s">
        <v>40</v>
      </c>
      <c r="M3" s="440"/>
      <c r="N3" s="440"/>
      <c r="O3" s="440"/>
      <c r="P3" s="439" t="str">
        <f>Introduction!D21</f>
        <v>Resident</v>
      </c>
      <c r="Q3" s="439"/>
      <c r="R3" s="439"/>
      <c r="S3" s="439"/>
      <c r="T3" s="56"/>
      <c r="X3" s="2"/>
    </row>
    <row r="4" spans="1:24" s="52" customFormat="1" ht="45">
      <c r="A4" s="58" t="s">
        <v>41</v>
      </c>
      <c r="B4" s="59" t="s">
        <v>42</v>
      </c>
      <c r="C4" s="60" t="s">
        <v>43</v>
      </c>
      <c r="D4" s="60" t="s">
        <v>44</v>
      </c>
      <c r="E4" s="60" t="s">
        <v>45</v>
      </c>
      <c r="F4" s="60" t="s">
        <v>46</v>
      </c>
      <c r="G4" s="60" t="s">
        <v>47</v>
      </c>
      <c r="H4" s="59" t="s">
        <v>48</v>
      </c>
      <c r="I4" s="59" t="s">
        <v>49</v>
      </c>
      <c r="J4" s="59" t="s">
        <v>50</v>
      </c>
      <c r="K4" s="60" t="s">
        <v>51</v>
      </c>
      <c r="L4" s="60" t="s">
        <v>52</v>
      </c>
      <c r="M4" s="60" t="s">
        <v>53</v>
      </c>
      <c r="N4" s="60" t="s">
        <v>54</v>
      </c>
      <c r="O4" s="60" t="s">
        <v>55</v>
      </c>
      <c r="P4" s="60" t="s">
        <v>56</v>
      </c>
      <c r="Q4" s="61" t="s">
        <v>57</v>
      </c>
      <c r="R4" s="59" t="s">
        <v>58</v>
      </c>
      <c r="S4" s="59" t="s">
        <v>59</v>
      </c>
      <c r="T4" s="60" t="s">
        <v>60</v>
      </c>
      <c r="U4" s="51"/>
      <c r="X4" s="53"/>
    </row>
    <row r="5" spans="1:24">
      <c r="A5" s="62">
        <v>1</v>
      </c>
      <c r="B5" s="62">
        <v>2</v>
      </c>
      <c r="C5" s="62">
        <v>3</v>
      </c>
      <c r="D5" s="62">
        <v>5</v>
      </c>
      <c r="E5" s="62">
        <v>6</v>
      </c>
      <c r="F5" s="62">
        <v>7</v>
      </c>
      <c r="G5" s="62">
        <v>8</v>
      </c>
      <c r="H5" s="62">
        <v>9</v>
      </c>
      <c r="I5" s="62">
        <v>10</v>
      </c>
      <c r="J5" s="62">
        <v>12</v>
      </c>
      <c r="K5" s="62">
        <v>13</v>
      </c>
      <c r="L5" s="62">
        <v>14</v>
      </c>
      <c r="M5" s="62">
        <v>15</v>
      </c>
      <c r="N5" s="62">
        <v>16</v>
      </c>
      <c r="O5" s="62">
        <v>17</v>
      </c>
      <c r="P5" s="62">
        <v>18</v>
      </c>
      <c r="Q5" s="62">
        <v>19</v>
      </c>
      <c r="R5" s="62">
        <v>20</v>
      </c>
      <c r="S5" s="62">
        <v>21</v>
      </c>
      <c r="T5" s="62">
        <v>22</v>
      </c>
      <c r="U5" s="11"/>
      <c r="X5" s="2"/>
    </row>
    <row r="6" spans="1:24">
      <c r="A6" s="94">
        <v>1</v>
      </c>
      <c r="B6" s="96" t="s">
        <v>61</v>
      </c>
      <c r="C6" s="97">
        <f>Introduction!D37</f>
        <v>62200</v>
      </c>
      <c r="D6" s="97">
        <f>Introduction!D43</f>
        <v>0</v>
      </c>
      <c r="E6" s="98">
        <f>ROUND(C6*0.05,0)+ROUND(I6*1.39,0)</f>
        <v>3110</v>
      </c>
      <c r="F6" s="98">
        <f>Introduction!D40</f>
        <v>2328</v>
      </c>
      <c r="G6" s="98">
        <f>Introduction!D22</f>
        <v>500</v>
      </c>
      <c r="H6" s="98">
        <f>Introduction!D44</f>
        <v>0</v>
      </c>
      <c r="I6" s="98">
        <f>IF(Introduction!D25=0,0,IF(F6&gt;=2000,2000,F6))</f>
        <v>0</v>
      </c>
      <c r="J6" s="99">
        <f t="shared" ref="J6:J17" si="0">SUM(C6:I6)</f>
        <v>68138</v>
      </c>
      <c r="K6" s="97">
        <f>IF(Introduction!D24=0,Introduction!D54, 0)</f>
        <v>0</v>
      </c>
      <c r="L6" s="97">
        <v>0</v>
      </c>
      <c r="M6" s="98">
        <f>Introduction!D55</f>
        <v>0</v>
      </c>
      <c r="N6" s="98">
        <f>IF(Introduction!D24=1, MROUND((C6+E6)/10,1), 0)</f>
        <v>0</v>
      </c>
      <c r="O6" s="97">
        <v>0</v>
      </c>
      <c r="P6" s="97">
        <v>0</v>
      </c>
      <c r="Q6" s="97">
        <v>0</v>
      </c>
      <c r="R6" s="97">
        <f>Introduction!D78</f>
        <v>0</v>
      </c>
      <c r="S6" s="99">
        <f t="shared" ref="S6:S24" si="1">SUM(K6:R6)</f>
        <v>0</v>
      </c>
      <c r="T6" s="99">
        <f t="shared" ref="T6:T24" si="2">J6-S6</f>
        <v>68138</v>
      </c>
      <c r="X6" s="2"/>
    </row>
    <row r="7" spans="1:24">
      <c r="A7" s="94">
        <v>2</v>
      </c>
      <c r="B7" s="96" t="s">
        <v>62</v>
      </c>
      <c r="C7" s="98">
        <f>C6</f>
        <v>62200</v>
      </c>
      <c r="D7" s="98">
        <f>D6</f>
        <v>0</v>
      </c>
      <c r="E7" s="98">
        <f>ROUND(C7*0.05,0)+ROUND(I7*1.39,0)</f>
        <v>3110</v>
      </c>
      <c r="F7" s="98">
        <f>F6</f>
        <v>2328</v>
      </c>
      <c r="G7" s="98">
        <f>G6</f>
        <v>500</v>
      </c>
      <c r="H7" s="98">
        <f>H6</f>
        <v>0</v>
      </c>
      <c r="I7" s="98">
        <f>IF(Introduction!D25=0,0,IF(F7&gt;=2000,2000,F7))</f>
        <v>0</v>
      </c>
      <c r="J7" s="99">
        <f t="shared" si="0"/>
        <v>68138</v>
      </c>
      <c r="K7" s="98">
        <f>K6</f>
        <v>0</v>
      </c>
      <c r="L7" s="98">
        <f>L6</f>
        <v>0</v>
      </c>
      <c r="M7" s="98">
        <f>M6</f>
        <v>0</v>
      </c>
      <c r="N7" s="98">
        <f>IF(Introduction!D24=1, MROUND((C7+E7)/10,1), 0)</f>
        <v>0</v>
      </c>
      <c r="O7" s="98">
        <f>O6</f>
        <v>0</v>
      </c>
      <c r="P7" s="98">
        <f>P6</f>
        <v>0</v>
      </c>
      <c r="Q7" s="98">
        <f>Q6</f>
        <v>0</v>
      </c>
      <c r="R7" s="97">
        <f>R6</f>
        <v>0</v>
      </c>
      <c r="S7" s="99">
        <f t="shared" si="1"/>
        <v>0</v>
      </c>
      <c r="T7" s="99">
        <f t="shared" si="2"/>
        <v>68138</v>
      </c>
      <c r="X7" s="2"/>
    </row>
    <row r="8" spans="1:24">
      <c r="A8" s="94">
        <v>3</v>
      </c>
      <c r="B8" s="96" t="s">
        <v>63</v>
      </c>
      <c r="C8" s="98">
        <f>C7</f>
        <v>62200</v>
      </c>
      <c r="D8" s="98">
        <f t="shared" ref="D8:D17" si="3">D7</f>
        <v>0</v>
      </c>
      <c r="E8" s="98">
        <f>ROUND(C8*0.05,0)+ROUND(I8*1.39,0)</f>
        <v>3110</v>
      </c>
      <c r="F8" s="98">
        <f>F7</f>
        <v>2328</v>
      </c>
      <c r="G8" s="98">
        <f t="shared" ref="G8:G17" si="4">G7</f>
        <v>500</v>
      </c>
      <c r="H8" s="98">
        <f t="shared" ref="H8:H17" si="5">H7</f>
        <v>0</v>
      </c>
      <c r="I8" s="98">
        <f>IF(Introduction!D25=0,0,IF(F8&gt;=2000,2000,F8))</f>
        <v>0</v>
      </c>
      <c r="J8" s="99">
        <f t="shared" si="0"/>
        <v>68138</v>
      </c>
      <c r="K8" s="98">
        <f t="shared" ref="K8:L17" si="6">K7</f>
        <v>0</v>
      </c>
      <c r="L8" s="98">
        <f t="shared" si="6"/>
        <v>0</v>
      </c>
      <c r="M8" s="98">
        <f t="shared" ref="M8:M17" si="7">M7</f>
        <v>0</v>
      </c>
      <c r="N8" s="98">
        <f>IF(Introduction!D24=1, MROUND((C8+E8)/10,1), 0)</f>
        <v>0</v>
      </c>
      <c r="O8" s="98">
        <f t="shared" ref="O8:R17" si="8">O7</f>
        <v>0</v>
      </c>
      <c r="P8" s="98">
        <f t="shared" si="8"/>
        <v>0</v>
      </c>
      <c r="Q8" s="98">
        <f t="shared" si="8"/>
        <v>0</v>
      </c>
      <c r="R8" s="97">
        <f t="shared" si="8"/>
        <v>0</v>
      </c>
      <c r="S8" s="99">
        <f t="shared" si="1"/>
        <v>0</v>
      </c>
      <c r="T8" s="99">
        <f t="shared" si="2"/>
        <v>68138</v>
      </c>
      <c r="X8" s="2"/>
    </row>
    <row r="9" spans="1:24">
      <c r="A9" s="94">
        <v>4</v>
      </c>
      <c r="B9" s="96" t="s">
        <v>64</v>
      </c>
      <c r="C9" s="98">
        <f>C8</f>
        <v>62200</v>
      </c>
      <c r="D9" s="98">
        <f t="shared" si="3"/>
        <v>0</v>
      </c>
      <c r="E9" s="98">
        <f>ROUND(C9*0.07,0)+ROUND(I9*1.42,0)</f>
        <v>4354</v>
      </c>
      <c r="F9" s="98">
        <f>F8</f>
        <v>2328</v>
      </c>
      <c r="G9" s="98">
        <f t="shared" si="4"/>
        <v>500</v>
      </c>
      <c r="H9" s="98">
        <f t="shared" si="5"/>
        <v>0</v>
      </c>
      <c r="I9" s="98">
        <f>IF(Introduction!D25=0,0,IF(F9&gt;=2000,2000,F9))</f>
        <v>0</v>
      </c>
      <c r="J9" s="99">
        <f t="shared" si="0"/>
        <v>69382</v>
      </c>
      <c r="K9" s="98">
        <f t="shared" si="6"/>
        <v>0</v>
      </c>
      <c r="L9" s="98">
        <f t="shared" si="6"/>
        <v>0</v>
      </c>
      <c r="M9" s="98">
        <f t="shared" si="7"/>
        <v>0</v>
      </c>
      <c r="N9" s="98">
        <f>IF(Introduction!D24=1, MROUND((C9+E9)/10,1), 0)</f>
        <v>0</v>
      </c>
      <c r="O9" s="98">
        <f t="shared" si="8"/>
        <v>0</v>
      </c>
      <c r="P9" s="98">
        <f t="shared" si="8"/>
        <v>0</v>
      </c>
      <c r="Q9" s="98">
        <f t="shared" si="8"/>
        <v>0</v>
      </c>
      <c r="R9" s="97">
        <f t="shared" si="8"/>
        <v>0</v>
      </c>
      <c r="S9" s="99">
        <f t="shared" si="1"/>
        <v>0</v>
      </c>
      <c r="T9" s="99">
        <f t="shared" si="2"/>
        <v>69382</v>
      </c>
      <c r="X9" s="2"/>
    </row>
    <row r="10" spans="1:24">
      <c r="A10" s="94">
        <v>5</v>
      </c>
      <c r="B10" s="96" t="s">
        <v>65</v>
      </c>
      <c r="C10" s="97">
        <f>Introduction!D38</f>
        <v>64100</v>
      </c>
      <c r="D10" s="98">
        <f t="shared" si="3"/>
        <v>0</v>
      </c>
      <c r="E10" s="98">
        <f>ROUND(C10*0.07,0)+ROUND(I10*0.07,0)</f>
        <v>4487</v>
      </c>
      <c r="F10" s="97">
        <f>Introduction!D41</f>
        <v>2328</v>
      </c>
      <c r="G10" s="98">
        <f>Introduction!D23</f>
        <v>1000</v>
      </c>
      <c r="H10" s="98">
        <f t="shared" si="5"/>
        <v>0</v>
      </c>
      <c r="I10" s="98">
        <f>IF(Introduction!D25=0,0,C10*0.1)</f>
        <v>0</v>
      </c>
      <c r="J10" s="99">
        <f t="shared" si="0"/>
        <v>71915</v>
      </c>
      <c r="K10" s="98">
        <f t="shared" si="6"/>
        <v>0</v>
      </c>
      <c r="L10" s="98">
        <f t="shared" si="6"/>
        <v>0</v>
      </c>
      <c r="M10" s="98">
        <f t="shared" si="7"/>
        <v>0</v>
      </c>
      <c r="N10" s="98">
        <f>IF(Introduction!D24=1, MROUND((C10+E10)/10,1), 0)</f>
        <v>0</v>
      </c>
      <c r="O10" s="98">
        <f t="shared" si="8"/>
        <v>0</v>
      </c>
      <c r="P10" s="98">
        <f t="shared" si="8"/>
        <v>0</v>
      </c>
      <c r="Q10" s="98">
        <f t="shared" si="8"/>
        <v>0</v>
      </c>
      <c r="R10" s="97">
        <f t="shared" si="8"/>
        <v>0</v>
      </c>
      <c r="S10" s="99">
        <f t="shared" si="1"/>
        <v>0</v>
      </c>
      <c r="T10" s="99">
        <f t="shared" si="2"/>
        <v>71915</v>
      </c>
      <c r="X10" s="2"/>
    </row>
    <row r="11" spans="1:24">
      <c r="A11" s="94">
        <v>6</v>
      </c>
      <c r="B11" s="96" t="s">
        <v>66</v>
      </c>
      <c r="C11" s="98">
        <f t="shared" ref="C11:C15" si="9">C10</f>
        <v>64100</v>
      </c>
      <c r="D11" s="98">
        <f t="shared" si="3"/>
        <v>0</v>
      </c>
      <c r="E11" s="98">
        <f>ROUND(C11*0.07,0)+ROUND(I11*0.07,0)</f>
        <v>4487</v>
      </c>
      <c r="F11" s="98">
        <f t="shared" ref="F11:F17" si="10">F10</f>
        <v>2328</v>
      </c>
      <c r="G11" s="98">
        <f t="shared" si="4"/>
        <v>1000</v>
      </c>
      <c r="H11" s="98">
        <f t="shared" si="5"/>
        <v>0</v>
      </c>
      <c r="I11" s="98">
        <f>IF(Introduction!D25=0,0,C11*0.1)</f>
        <v>0</v>
      </c>
      <c r="J11" s="99">
        <f t="shared" si="0"/>
        <v>71915</v>
      </c>
      <c r="K11" s="98">
        <f t="shared" si="6"/>
        <v>0</v>
      </c>
      <c r="L11" s="98">
        <f t="shared" si="6"/>
        <v>0</v>
      </c>
      <c r="M11" s="98">
        <f t="shared" si="7"/>
        <v>0</v>
      </c>
      <c r="N11" s="98">
        <f>IF(Introduction!D24=1, MROUND((C11+E11)/10,1), 0)</f>
        <v>0</v>
      </c>
      <c r="O11" s="98">
        <f t="shared" si="8"/>
        <v>0</v>
      </c>
      <c r="P11" s="98">
        <f t="shared" si="8"/>
        <v>0</v>
      </c>
      <c r="Q11" s="98">
        <f t="shared" si="8"/>
        <v>0</v>
      </c>
      <c r="R11" s="97">
        <f t="shared" si="8"/>
        <v>0</v>
      </c>
      <c r="S11" s="99">
        <f t="shared" si="1"/>
        <v>0</v>
      </c>
      <c r="T11" s="99">
        <f t="shared" si="2"/>
        <v>71915</v>
      </c>
      <c r="X11" s="2"/>
    </row>
    <row r="12" spans="1:24">
      <c r="A12" s="94">
        <v>7</v>
      </c>
      <c r="B12" s="96" t="s">
        <v>67</v>
      </c>
      <c r="C12" s="98">
        <f t="shared" si="9"/>
        <v>64100</v>
      </c>
      <c r="D12" s="98">
        <f t="shared" si="3"/>
        <v>0</v>
      </c>
      <c r="E12" s="98">
        <f>ROUND(C12*0.07,0)+ROUND(I12*0.07,0)</f>
        <v>4487</v>
      </c>
      <c r="F12" s="98">
        <f t="shared" si="10"/>
        <v>2328</v>
      </c>
      <c r="G12" s="98">
        <f t="shared" si="4"/>
        <v>1000</v>
      </c>
      <c r="H12" s="98">
        <f t="shared" si="5"/>
        <v>0</v>
      </c>
      <c r="I12" s="98">
        <f>IF(Introduction!D25=0,0,C12*0.1)</f>
        <v>0</v>
      </c>
      <c r="J12" s="99">
        <f t="shared" si="0"/>
        <v>71915</v>
      </c>
      <c r="K12" s="98">
        <f t="shared" si="6"/>
        <v>0</v>
      </c>
      <c r="L12" s="98">
        <f t="shared" si="6"/>
        <v>0</v>
      </c>
      <c r="M12" s="98">
        <f t="shared" si="7"/>
        <v>0</v>
      </c>
      <c r="N12" s="98">
        <f>IF(Introduction!D24=1, MROUND((C12+E12)/10,1), 0)</f>
        <v>0</v>
      </c>
      <c r="O12" s="98">
        <f t="shared" si="8"/>
        <v>0</v>
      </c>
      <c r="P12" s="98">
        <f t="shared" si="8"/>
        <v>0</v>
      </c>
      <c r="Q12" s="98">
        <f t="shared" si="8"/>
        <v>0</v>
      </c>
      <c r="R12" s="97">
        <f t="shared" si="8"/>
        <v>0</v>
      </c>
      <c r="S12" s="99">
        <f t="shared" si="1"/>
        <v>0</v>
      </c>
      <c r="T12" s="99">
        <f t="shared" si="2"/>
        <v>71915</v>
      </c>
      <c r="X12" s="2"/>
    </row>
    <row r="13" spans="1:24">
      <c r="A13" s="94">
        <v>8</v>
      </c>
      <c r="B13" s="96" t="s">
        <v>68</v>
      </c>
      <c r="C13" s="98">
        <f t="shared" si="9"/>
        <v>64100</v>
      </c>
      <c r="D13" s="98">
        <f t="shared" si="3"/>
        <v>0</v>
      </c>
      <c r="E13" s="98">
        <f>ROUND(C13*0.09,0)+ROUND(I13*0.09,0)</f>
        <v>5769</v>
      </c>
      <c r="F13" s="98">
        <f t="shared" si="10"/>
        <v>2328</v>
      </c>
      <c r="G13" s="98">
        <f t="shared" si="4"/>
        <v>1000</v>
      </c>
      <c r="H13" s="98">
        <f t="shared" si="5"/>
        <v>0</v>
      </c>
      <c r="I13" s="98">
        <f>IF(Introduction!D25=0,0,C13*0.1)</f>
        <v>0</v>
      </c>
      <c r="J13" s="99">
        <f t="shared" si="0"/>
        <v>73197</v>
      </c>
      <c r="K13" s="98">
        <f t="shared" si="6"/>
        <v>0</v>
      </c>
      <c r="L13" s="98">
        <f t="shared" si="6"/>
        <v>0</v>
      </c>
      <c r="M13" s="98">
        <f t="shared" si="7"/>
        <v>0</v>
      </c>
      <c r="N13" s="98">
        <f>IF(Introduction!D24=1, MROUND((C13+E13)/10,1), 0)</f>
        <v>0</v>
      </c>
      <c r="O13" s="98">
        <f t="shared" si="8"/>
        <v>0</v>
      </c>
      <c r="P13" s="98">
        <f t="shared" si="8"/>
        <v>0</v>
      </c>
      <c r="Q13" s="98">
        <f t="shared" si="8"/>
        <v>0</v>
      </c>
      <c r="R13" s="97">
        <f t="shared" si="8"/>
        <v>0</v>
      </c>
      <c r="S13" s="99">
        <f t="shared" si="1"/>
        <v>0</v>
      </c>
      <c r="T13" s="99">
        <f t="shared" si="2"/>
        <v>73197</v>
      </c>
      <c r="X13" s="2"/>
    </row>
    <row r="14" spans="1:24">
      <c r="A14" s="94">
        <v>9</v>
      </c>
      <c r="B14" s="96" t="s">
        <v>69</v>
      </c>
      <c r="C14" s="98">
        <f t="shared" si="9"/>
        <v>64100</v>
      </c>
      <c r="D14" s="98">
        <f t="shared" si="3"/>
        <v>0</v>
      </c>
      <c r="E14" s="98">
        <f>ROUND(C14*0.09,0)+ROUND(I14*0.09,0)</f>
        <v>5769</v>
      </c>
      <c r="F14" s="98">
        <f t="shared" si="10"/>
        <v>2328</v>
      </c>
      <c r="G14" s="98">
        <f t="shared" si="4"/>
        <v>1000</v>
      </c>
      <c r="H14" s="98">
        <f t="shared" si="5"/>
        <v>0</v>
      </c>
      <c r="I14" s="98">
        <f>IF(Introduction!D25=0,0,C14*0.1)</f>
        <v>0</v>
      </c>
      <c r="J14" s="99">
        <f t="shared" si="0"/>
        <v>73197</v>
      </c>
      <c r="K14" s="98">
        <f t="shared" si="6"/>
        <v>0</v>
      </c>
      <c r="L14" s="98">
        <f t="shared" si="6"/>
        <v>0</v>
      </c>
      <c r="M14" s="98">
        <f t="shared" si="7"/>
        <v>0</v>
      </c>
      <c r="N14" s="98">
        <f>IF(Introduction!D24=1, MROUND((C14+E14)/10,1), 0)</f>
        <v>0</v>
      </c>
      <c r="O14" s="98">
        <f t="shared" si="8"/>
        <v>0</v>
      </c>
      <c r="P14" s="98">
        <f t="shared" si="8"/>
        <v>0</v>
      </c>
      <c r="Q14" s="98">
        <f t="shared" si="8"/>
        <v>0</v>
      </c>
      <c r="R14" s="97">
        <f>R13</f>
        <v>0</v>
      </c>
      <c r="S14" s="99">
        <f t="shared" si="1"/>
        <v>0</v>
      </c>
      <c r="T14" s="99">
        <f t="shared" si="2"/>
        <v>73197</v>
      </c>
      <c r="X14" s="2"/>
    </row>
    <row r="15" spans="1:24">
      <c r="A15" s="94">
        <v>10</v>
      </c>
      <c r="B15" s="96" t="s">
        <v>70</v>
      </c>
      <c r="C15" s="98">
        <f t="shared" si="9"/>
        <v>64100</v>
      </c>
      <c r="D15" s="98">
        <f t="shared" si="3"/>
        <v>0</v>
      </c>
      <c r="E15" s="98">
        <f>ROUND(C15*0.09,0)+ROUND(I15*0.09,0)</f>
        <v>5769</v>
      </c>
      <c r="F15" s="98">
        <f t="shared" si="10"/>
        <v>2328</v>
      </c>
      <c r="G15" s="98">
        <f t="shared" si="4"/>
        <v>1000</v>
      </c>
      <c r="H15" s="98">
        <f t="shared" si="5"/>
        <v>0</v>
      </c>
      <c r="I15" s="98">
        <f>IF(Introduction!D25=0,0,C15*0.1)</f>
        <v>0</v>
      </c>
      <c r="J15" s="99">
        <f t="shared" si="0"/>
        <v>73197</v>
      </c>
      <c r="K15" s="98">
        <f t="shared" si="6"/>
        <v>0</v>
      </c>
      <c r="L15" s="98">
        <f t="shared" si="6"/>
        <v>0</v>
      </c>
      <c r="M15" s="98">
        <f t="shared" si="7"/>
        <v>0</v>
      </c>
      <c r="N15" s="98">
        <f>IF(Introduction!D24=1, MROUND((C15+E15)/10,1), 0)</f>
        <v>0</v>
      </c>
      <c r="O15" s="98">
        <f t="shared" si="8"/>
        <v>0</v>
      </c>
      <c r="P15" s="98">
        <f t="shared" si="8"/>
        <v>0</v>
      </c>
      <c r="Q15" s="98">
        <f t="shared" si="8"/>
        <v>0</v>
      </c>
      <c r="R15" s="266">
        <v>0</v>
      </c>
      <c r="S15" s="99">
        <f t="shared" si="1"/>
        <v>0</v>
      </c>
      <c r="T15" s="99">
        <f t="shared" si="2"/>
        <v>73197</v>
      </c>
      <c r="X15" s="2"/>
    </row>
    <row r="16" spans="1:24">
      <c r="A16" s="94">
        <v>11</v>
      </c>
      <c r="B16" s="96" t="s">
        <v>71</v>
      </c>
      <c r="C16" s="97">
        <f>Introduction!D39</f>
        <v>64100</v>
      </c>
      <c r="D16" s="98">
        <f t="shared" si="3"/>
        <v>0</v>
      </c>
      <c r="E16" s="98">
        <f>ROUND(C16*0.09,0)+ROUND(I16*0.09,0)</f>
        <v>5769</v>
      </c>
      <c r="F16" s="97">
        <f>Introduction!D42</f>
        <v>2328</v>
      </c>
      <c r="G16" s="98">
        <f t="shared" si="4"/>
        <v>1000</v>
      </c>
      <c r="H16" s="98">
        <f t="shared" si="5"/>
        <v>0</v>
      </c>
      <c r="I16" s="98">
        <f>IF(Introduction!D25=0,0,C16*0.1)</f>
        <v>0</v>
      </c>
      <c r="J16" s="99">
        <f t="shared" si="0"/>
        <v>73197</v>
      </c>
      <c r="K16" s="98">
        <f t="shared" si="6"/>
        <v>0</v>
      </c>
      <c r="L16" s="98">
        <f t="shared" si="6"/>
        <v>0</v>
      </c>
      <c r="M16" s="98">
        <f t="shared" si="7"/>
        <v>0</v>
      </c>
      <c r="N16" s="98">
        <f>IF(Introduction!D24=1, MROUND((C16+E16)/10,1), 0)</f>
        <v>0</v>
      </c>
      <c r="O16" s="98">
        <f t="shared" si="8"/>
        <v>0</v>
      </c>
      <c r="P16" s="98">
        <f t="shared" si="8"/>
        <v>0</v>
      </c>
      <c r="Q16" s="98">
        <f t="shared" si="8"/>
        <v>0</v>
      </c>
      <c r="R16" s="266">
        <v>0</v>
      </c>
      <c r="S16" s="99">
        <f t="shared" si="1"/>
        <v>0</v>
      </c>
      <c r="T16" s="99">
        <f t="shared" si="2"/>
        <v>73197</v>
      </c>
      <c r="X16" s="2"/>
    </row>
    <row r="17" spans="1:24">
      <c r="A17" s="94">
        <v>12</v>
      </c>
      <c r="B17" s="96" t="s">
        <v>72</v>
      </c>
      <c r="C17" s="98">
        <f>C16</f>
        <v>64100</v>
      </c>
      <c r="D17" s="98">
        <f t="shared" si="3"/>
        <v>0</v>
      </c>
      <c r="E17" s="98">
        <f>ROUND(C17*0.09,0)+ROUND(I17*0.09,0)</f>
        <v>5769</v>
      </c>
      <c r="F17" s="98">
        <f t="shared" si="10"/>
        <v>2328</v>
      </c>
      <c r="G17" s="98">
        <f t="shared" si="4"/>
        <v>1000</v>
      </c>
      <c r="H17" s="98">
        <f t="shared" si="5"/>
        <v>0</v>
      </c>
      <c r="I17" s="98">
        <f>IF(Introduction!D25=0,0,C17*0.1)</f>
        <v>0</v>
      </c>
      <c r="J17" s="99">
        <f t="shared" si="0"/>
        <v>73197</v>
      </c>
      <c r="K17" s="98">
        <f t="shared" si="6"/>
        <v>0</v>
      </c>
      <c r="L17" s="98">
        <f t="shared" si="6"/>
        <v>0</v>
      </c>
      <c r="M17" s="98">
        <f t="shared" si="7"/>
        <v>0</v>
      </c>
      <c r="N17" s="98">
        <f>IF(Introduction!D24=1, MROUND((C17+E17)/10,1), 0)</f>
        <v>0</v>
      </c>
      <c r="O17" s="98">
        <f t="shared" si="8"/>
        <v>0</v>
      </c>
      <c r="P17" s="98">
        <f t="shared" si="8"/>
        <v>0</v>
      </c>
      <c r="Q17" s="98">
        <f t="shared" si="8"/>
        <v>0</v>
      </c>
      <c r="R17" s="266">
        <v>0</v>
      </c>
      <c r="S17" s="99">
        <f t="shared" si="1"/>
        <v>0</v>
      </c>
      <c r="T17" s="99">
        <f t="shared" si="2"/>
        <v>73197</v>
      </c>
      <c r="X17" s="2"/>
    </row>
    <row r="18" spans="1:24">
      <c r="A18" s="94">
        <v>13</v>
      </c>
      <c r="B18" s="96" t="s">
        <v>73</v>
      </c>
      <c r="C18" s="98">
        <v>0</v>
      </c>
      <c r="D18" s="98">
        <v>0</v>
      </c>
      <c r="E18" s="97">
        <f>Introduction!D46</f>
        <v>6220</v>
      </c>
      <c r="F18" s="98">
        <v>0</v>
      </c>
      <c r="G18" s="98">
        <v>0</v>
      </c>
      <c r="H18" s="98">
        <v>0</v>
      </c>
      <c r="I18" s="98">
        <v>0</v>
      </c>
      <c r="J18" s="99">
        <f>E18</f>
        <v>6220</v>
      </c>
      <c r="K18" s="98">
        <v>0</v>
      </c>
      <c r="L18" s="98">
        <v>0</v>
      </c>
      <c r="M18" s="98">
        <v>0</v>
      </c>
      <c r="N18" s="97">
        <f>IF(Introduction!D24=1,MROUND(E18/10,1), 0)</f>
        <v>0</v>
      </c>
      <c r="O18" s="98">
        <v>0</v>
      </c>
      <c r="P18" s="98"/>
      <c r="Q18" s="98">
        <v>0</v>
      </c>
      <c r="R18" s="98">
        <v>0</v>
      </c>
      <c r="S18" s="99">
        <f t="shared" si="1"/>
        <v>0</v>
      </c>
      <c r="T18" s="99">
        <f t="shared" si="2"/>
        <v>6220</v>
      </c>
      <c r="X18" s="2"/>
    </row>
    <row r="19" spans="1:24">
      <c r="A19" s="94">
        <v>14</v>
      </c>
      <c r="B19" s="96" t="s">
        <v>74</v>
      </c>
      <c r="C19" s="98">
        <v>0</v>
      </c>
      <c r="D19" s="98">
        <v>0</v>
      </c>
      <c r="E19" s="97">
        <f>Introduction!D47</f>
        <v>3846</v>
      </c>
      <c r="F19" s="98">
        <v>0</v>
      </c>
      <c r="G19" s="98">
        <v>0</v>
      </c>
      <c r="H19" s="98">
        <v>0</v>
      </c>
      <c r="I19" s="98">
        <v>0</v>
      </c>
      <c r="J19" s="99">
        <f>E19</f>
        <v>3846</v>
      </c>
      <c r="K19" s="98">
        <v>0</v>
      </c>
      <c r="L19" s="98">
        <v>0</v>
      </c>
      <c r="M19" s="98">
        <v>0</v>
      </c>
      <c r="N19" s="97">
        <f>IF(Introduction!D24=1,MROUND(E19/10,1), 0)</f>
        <v>0</v>
      </c>
      <c r="O19" s="98">
        <v>0</v>
      </c>
      <c r="P19" s="98"/>
      <c r="Q19" s="98">
        <v>0</v>
      </c>
      <c r="R19" s="98">
        <v>0</v>
      </c>
      <c r="S19" s="99">
        <f t="shared" si="1"/>
        <v>0</v>
      </c>
      <c r="T19" s="99">
        <f t="shared" si="2"/>
        <v>3846</v>
      </c>
      <c r="X19" s="2"/>
    </row>
    <row r="20" spans="1:24">
      <c r="A20" s="94">
        <v>15</v>
      </c>
      <c r="B20" s="96" t="s">
        <v>75</v>
      </c>
      <c r="C20" s="98">
        <f>Introduction!D45</f>
        <v>0</v>
      </c>
      <c r="D20" s="98">
        <v>0</v>
      </c>
      <c r="E20" s="98">
        <v>0</v>
      </c>
      <c r="F20" s="98">
        <v>0</v>
      </c>
      <c r="G20" s="98">
        <v>0</v>
      </c>
      <c r="H20" s="98">
        <v>0</v>
      </c>
      <c r="I20" s="98">
        <v>0</v>
      </c>
      <c r="J20" s="99">
        <f>SUM(C20:I20)</f>
        <v>0</v>
      </c>
      <c r="K20" s="98">
        <v>0</v>
      </c>
      <c r="L20" s="98">
        <v>0</v>
      </c>
      <c r="M20" s="98">
        <v>0</v>
      </c>
      <c r="N20" s="98">
        <v>0</v>
      </c>
      <c r="O20" s="98">
        <v>0</v>
      </c>
      <c r="P20" s="98"/>
      <c r="Q20" s="98">
        <v>0</v>
      </c>
      <c r="R20" s="98">
        <v>0</v>
      </c>
      <c r="S20" s="99">
        <f t="shared" si="1"/>
        <v>0</v>
      </c>
      <c r="T20" s="99">
        <f t="shared" si="2"/>
        <v>0</v>
      </c>
      <c r="X20" s="2"/>
    </row>
    <row r="21" spans="1:24">
      <c r="A21" s="94">
        <v>16</v>
      </c>
      <c r="B21" s="96" t="s">
        <v>76</v>
      </c>
      <c r="C21" s="98">
        <v>0</v>
      </c>
      <c r="D21" s="98">
        <v>0</v>
      </c>
      <c r="E21" s="98">
        <v>0</v>
      </c>
      <c r="F21" s="98">
        <v>0</v>
      </c>
      <c r="G21" s="98">
        <v>0</v>
      </c>
      <c r="H21" s="97">
        <f>(1500*Introduction!D26)+(11250*Introduction!D26)</f>
        <v>0</v>
      </c>
      <c r="I21" s="98">
        <v>0</v>
      </c>
      <c r="J21" s="99">
        <f>SUM(C21:I21)</f>
        <v>0</v>
      </c>
      <c r="K21" s="98">
        <v>0</v>
      </c>
      <c r="L21" s="98">
        <v>0</v>
      </c>
      <c r="M21" s="98">
        <v>0</v>
      </c>
      <c r="N21" s="98">
        <v>0</v>
      </c>
      <c r="O21" s="98">
        <v>0</v>
      </c>
      <c r="P21" s="98"/>
      <c r="Q21" s="98">
        <v>0</v>
      </c>
      <c r="R21" s="98">
        <v>0</v>
      </c>
      <c r="S21" s="99">
        <f t="shared" si="1"/>
        <v>0</v>
      </c>
      <c r="T21" s="99">
        <f t="shared" si="2"/>
        <v>0</v>
      </c>
      <c r="X21" s="2"/>
    </row>
    <row r="22" spans="1:24">
      <c r="A22" s="94">
        <v>17</v>
      </c>
      <c r="B22" s="96" t="s">
        <v>77</v>
      </c>
      <c r="C22" s="97">
        <v>0</v>
      </c>
      <c r="D22" s="98">
        <v>0</v>
      </c>
      <c r="E22" s="97">
        <v>0</v>
      </c>
      <c r="F22" s="97">
        <v>0</v>
      </c>
      <c r="G22" s="97">
        <v>0</v>
      </c>
      <c r="H22" s="97">
        <v>0</v>
      </c>
      <c r="I22" s="97">
        <v>0</v>
      </c>
      <c r="J22" s="99">
        <f>SUM(C22:I22)</f>
        <v>0</v>
      </c>
      <c r="K22" s="98">
        <v>0</v>
      </c>
      <c r="L22" s="98">
        <v>0</v>
      </c>
      <c r="M22" s="98">
        <v>0</v>
      </c>
      <c r="N22" s="97">
        <f>IF(Introduction!D24=1,MROUND(C22/10,1), 0)</f>
        <v>0</v>
      </c>
      <c r="O22" s="98">
        <v>0</v>
      </c>
      <c r="P22" s="98"/>
      <c r="Q22" s="98">
        <v>0</v>
      </c>
      <c r="R22" s="97">
        <v>0</v>
      </c>
      <c r="S22" s="99">
        <f t="shared" si="1"/>
        <v>0</v>
      </c>
      <c r="T22" s="99">
        <f t="shared" si="2"/>
        <v>0</v>
      </c>
      <c r="X22" s="2"/>
    </row>
    <row r="23" spans="1:24">
      <c r="A23" s="94">
        <v>18</v>
      </c>
      <c r="B23" s="96" t="s">
        <v>78</v>
      </c>
      <c r="C23" s="98">
        <f>Introduction!D48</f>
        <v>0</v>
      </c>
      <c r="D23" s="98">
        <v>0</v>
      </c>
      <c r="E23" s="98">
        <v>0</v>
      </c>
      <c r="F23" s="98">
        <v>0</v>
      </c>
      <c r="G23" s="98">
        <v>0</v>
      </c>
      <c r="H23" s="98">
        <v>0</v>
      </c>
      <c r="I23" s="98">
        <v>0</v>
      </c>
      <c r="J23" s="99">
        <f>SUM(C23:I23)</f>
        <v>0</v>
      </c>
      <c r="K23" s="98">
        <v>0</v>
      </c>
      <c r="L23" s="98">
        <v>0</v>
      </c>
      <c r="M23" s="98">
        <v>0</v>
      </c>
      <c r="N23" s="98">
        <v>0</v>
      </c>
      <c r="O23" s="98">
        <v>0</v>
      </c>
      <c r="P23" s="98"/>
      <c r="Q23" s="98">
        <v>0</v>
      </c>
      <c r="R23" s="98">
        <v>0</v>
      </c>
      <c r="S23" s="99">
        <f t="shared" si="1"/>
        <v>0</v>
      </c>
      <c r="T23" s="99">
        <f t="shared" si="2"/>
        <v>0</v>
      </c>
      <c r="X23" s="2"/>
    </row>
    <row r="24" spans="1:24">
      <c r="A24" s="95">
        <v>19</v>
      </c>
      <c r="B24" s="96" t="s">
        <v>78</v>
      </c>
      <c r="C24" s="97">
        <v>0</v>
      </c>
      <c r="D24" s="97">
        <v>0</v>
      </c>
      <c r="E24" s="97">
        <v>0</v>
      </c>
      <c r="F24" s="97">
        <v>0</v>
      </c>
      <c r="G24" s="97">
        <v>0</v>
      </c>
      <c r="H24" s="97">
        <v>0</v>
      </c>
      <c r="I24" s="97"/>
      <c r="J24" s="99">
        <f>SUM(C24:I24)</f>
        <v>0</v>
      </c>
      <c r="K24" s="98">
        <v>0</v>
      </c>
      <c r="L24" s="98">
        <v>0</v>
      </c>
      <c r="M24" s="98">
        <v>0</v>
      </c>
      <c r="N24" s="98">
        <v>0</v>
      </c>
      <c r="O24" s="98">
        <v>0</v>
      </c>
      <c r="P24" s="98"/>
      <c r="Q24" s="98">
        <v>0</v>
      </c>
      <c r="R24" s="98">
        <v>0</v>
      </c>
      <c r="S24" s="99">
        <f t="shared" si="1"/>
        <v>0</v>
      </c>
      <c r="T24" s="99">
        <f t="shared" si="2"/>
        <v>0</v>
      </c>
      <c r="X24" s="2"/>
    </row>
    <row r="25" spans="1:24" s="49" customFormat="1">
      <c r="A25" s="441" t="s">
        <v>79</v>
      </c>
      <c r="B25" s="441"/>
      <c r="C25" s="100">
        <f t="shared" ref="C25:T25" si="11">SUM(C6:C24)</f>
        <v>761600</v>
      </c>
      <c r="D25" s="100">
        <f t="shared" si="11"/>
        <v>0</v>
      </c>
      <c r="E25" s="100">
        <f t="shared" si="11"/>
        <v>66056</v>
      </c>
      <c r="F25" s="100">
        <f t="shared" si="11"/>
        <v>27936</v>
      </c>
      <c r="G25" s="100">
        <f t="shared" si="11"/>
        <v>10000</v>
      </c>
      <c r="H25" s="100">
        <f t="shared" si="11"/>
        <v>0</v>
      </c>
      <c r="I25" s="100">
        <f t="shared" si="11"/>
        <v>0</v>
      </c>
      <c r="J25" s="100">
        <f t="shared" si="11"/>
        <v>865592</v>
      </c>
      <c r="K25" s="100">
        <f t="shared" si="11"/>
        <v>0</v>
      </c>
      <c r="L25" s="100">
        <f t="shared" si="11"/>
        <v>0</v>
      </c>
      <c r="M25" s="100">
        <f t="shared" si="11"/>
        <v>0</v>
      </c>
      <c r="N25" s="100">
        <f t="shared" si="11"/>
        <v>0</v>
      </c>
      <c r="O25" s="100">
        <f t="shared" si="11"/>
        <v>0</v>
      </c>
      <c r="P25" s="100">
        <f>SUM(P6:P24)</f>
        <v>0</v>
      </c>
      <c r="Q25" s="100">
        <f t="shared" si="11"/>
        <v>0</v>
      </c>
      <c r="R25" s="100">
        <f t="shared" si="11"/>
        <v>0</v>
      </c>
      <c r="S25" s="100">
        <f t="shared" si="11"/>
        <v>0</v>
      </c>
      <c r="T25" s="100">
        <f t="shared" si="11"/>
        <v>865592</v>
      </c>
      <c r="X25" s="50"/>
    </row>
    <row r="26" spans="1:24">
      <c r="A26" s="55"/>
      <c r="B26" s="55"/>
      <c r="C26" s="55"/>
      <c r="D26" s="55"/>
      <c r="E26" s="55"/>
      <c r="F26" s="55"/>
      <c r="G26" s="55"/>
      <c r="H26" s="55"/>
      <c r="I26" s="55"/>
      <c r="J26" s="55"/>
      <c r="K26" s="55"/>
      <c r="L26" s="55"/>
      <c r="M26" s="55"/>
      <c r="N26" s="55"/>
      <c r="O26" s="55"/>
      <c r="P26" s="55"/>
      <c r="Q26" s="55"/>
      <c r="R26" s="55"/>
      <c r="S26" s="55"/>
      <c r="T26" s="55"/>
      <c r="X26" s="2"/>
    </row>
    <row r="27" spans="1:24">
      <c r="A27" s="55"/>
      <c r="B27" s="437" t="s">
        <v>80</v>
      </c>
      <c r="C27" s="437"/>
      <c r="D27" s="437"/>
      <c r="E27" s="55"/>
      <c r="F27" s="55"/>
      <c r="G27" s="55"/>
      <c r="H27" s="55"/>
      <c r="I27" s="55"/>
      <c r="J27" s="55"/>
      <c r="K27" s="55"/>
      <c r="L27" s="55"/>
      <c r="M27" s="55"/>
      <c r="N27" s="55"/>
      <c r="O27" s="437" t="s">
        <v>81</v>
      </c>
      <c r="P27" s="437"/>
      <c r="Q27" s="437"/>
      <c r="R27" s="437"/>
      <c r="S27" s="437"/>
      <c r="T27" s="437"/>
      <c r="X27" s="2"/>
    </row>
    <row r="28" spans="1:24">
      <c r="A28" s="12"/>
      <c r="B28" s="2"/>
      <c r="C28" s="2"/>
      <c r="D28" s="2"/>
      <c r="E28" s="2"/>
      <c r="F28" s="2"/>
      <c r="G28" s="2"/>
      <c r="H28" s="2"/>
      <c r="I28" s="2"/>
      <c r="J28" s="2"/>
      <c r="K28" s="2"/>
      <c r="L28" s="2"/>
      <c r="M28" s="2"/>
      <c r="N28" s="2"/>
      <c r="O28" s="2"/>
      <c r="P28" s="2"/>
      <c r="Q28" s="2"/>
      <c r="R28" s="2"/>
      <c r="S28" s="2"/>
      <c r="T28" s="2"/>
      <c r="X28" s="2"/>
    </row>
    <row r="29" spans="1:24">
      <c r="A29"/>
      <c r="B29"/>
      <c r="C29"/>
      <c r="D29"/>
      <c r="E29"/>
      <c r="F29"/>
      <c r="G29"/>
      <c r="H29"/>
      <c r="I29"/>
      <c r="J29"/>
      <c r="K29"/>
      <c r="L29"/>
      <c r="M29"/>
      <c r="N29"/>
      <c r="O29"/>
      <c r="P29"/>
      <c r="Q29"/>
      <c r="R29"/>
      <c r="S29"/>
      <c r="T29"/>
      <c r="U29"/>
      <c r="V29"/>
      <c r="W29"/>
      <c r="X29"/>
    </row>
    <row r="30" spans="1:24">
      <c r="A30" s="13"/>
      <c r="B30" s="13"/>
      <c r="C30" s="13"/>
      <c r="D30" s="13"/>
      <c r="E30" s="13"/>
      <c r="F30" s="13"/>
      <c r="G30" s="13"/>
      <c r="H30" s="13"/>
      <c r="I30" s="13"/>
      <c r="J30" s="13"/>
      <c r="K30" s="13"/>
      <c r="L30" s="13"/>
      <c r="M30" s="13"/>
      <c r="N30" s="13"/>
      <c r="O30" s="13"/>
      <c r="P30" s="13"/>
      <c r="Q30" s="13"/>
      <c r="R30" s="13"/>
      <c r="S30" s="13"/>
      <c r="T30" s="13"/>
    </row>
    <row r="31" spans="1:24">
      <c r="A31" s="101" t="s">
        <v>339</v>
      </c>
      <c r="B31" s="13"/>
      <c r="C31" s="13"/>
      <c r="D31" s="13"/>
      <c r="E31" s="13"/>
      <c r="F31" s="13"/>
      <c r="G31" s="13"/>
      <c r="H31" s="13"/>
      <c r="I31" s="13"/>
      <c r="J31" s="13"/>
      <c r="K31" s="13"/>
      <c r="L31" s="13"/>
      <c r="M31" s="13"/>
      <c r="N31" s="13"/>
      <c r="O31" s="13"/>
      <c r="P31" s="13"/>
      <c r="Q31" s="13"/>
      <c r="R31" s="13"/>
      <c r="S31" s="13"/>
      <c r="T31" s="13"/>
    </row>
    <row r="32" spans="1:24" ht="15" customHeight="1"/>
  </sheetData>
  <sheetProtection password="C438" sheet="1" objects="1" scenarios="1" selectLockedCells="1"/>
  <mergeCells count="14">
    <mergeCell ref="A1:T1"/>
    <mergeCell ref="A2:C2"/>
    <mergeCell ref="D2:G2"/>
    <mergeCell ref="H2:K2"/>
    <mergeCell ref="L2:N2"/>
    <mergeCell ref="O2:S2"/>
    <mergeCell ref="B27:D27"/>
    <mergeCell ref="O27:T27"/>
    <mergeCell ref="A3:B3"/>
    <mergeCell ref="C3:H3"/>
    <mergeCell ref="J3:K3"/>
    <mergeCell ref="L3:O3"/>
    <mergeCell ref="P3:S3"/>
    <mergeCell ref="A25:B25"/>
  </mergeCells>
  <pageMargins left="0.25" right="0.25" top="0.75" bottom="0.75" header="0.3" footer="0.3"/>
  <pageSetup paperSize="9" orientation="landscape" verticalDpi="300" r:id="rId1"/>
</worksheet>
</file>

<file path=xl/worksheets/sheet3.xml><?xml version="1.0" encoding="utf-8"?>
<worksheet xmlns="http://schemas.openxmlformats.org/spreadsheetml/2006/main" xmlns:r="http://schemas.openxmlformats.org/officeDocument/2006/relationships">
  <sheetPr codeName="Sheet4"/>
  <dimension ref="A1:M98"/>
  <sheetViews>
    <sheetView workbookViewId="0">
      <selection activeCell="B7" sqref="B7:G7"/>
    </sheetView>
  </sheetViews>
  <sheetFormatPr defaultColWidth="0" defaultRowHeight="15"/>
  <cols>
    <col min="1" max="1" width="1.42578125" style="1" customWidth="1"/>
    <col min="2" max="2" width="9.140625" style="1" customWidth="1"/>
    <col min="3" max="3" width="9.85546875" style="1" customWidth="1"/>
    <col min="4" max="4" width="7.42578125" style="1" customWidth="1"/>
    <col min="5" max="5" width="9.140625" style="1" customWidth="1"/>
    <col min="6" max="6" width="6.42578125" style="1" customWidth="1"/>
    <col min="7" max="7" width="6" style="1" customWidth="1"/>
    <col min="8" max="8" width="6.5703125" style="1" customWidth="1"/>
    <col min="9" max="9" width="9" style="1" customWidth="1"/>
    <col min="10" max="10" width="8.7109375" style="1" customWidth="1"/>
    <col min="11" max="11" width="8.28515625" style="1" customWidth="1"/>
    <col min="12" max="12" width="9.7109375" style="1" customWidth="1"/>
    <col min="13" max="13" width="9.140625" style="1" customWidth="1"/>
    <col min="14" max="16384" width="9.140625" style="1" hidden="1"/>
  </cols>
  <sheetData>
    <row r="1" spans="2:12" ht="17.25">
      <c r="B1" s="481" t="s">
        <v>99</v>
      </c>
      <c r="C1" s="481"/>
      <c r="D1" s="481"/>
      <c r="E1" s="481"/>
      <c r="F1" s="481"/>
      <c r="G1" s="481"/>
      <c r="H1" s="481"/>
      <c r="I1" s="481"/>
      <c r="J1" s="481"/>
      <c r="K1" s="481"/>
      <c r="L1" s="481"/>
    </row>
    <row r="2" spans="2:12" ht="17.25">
      <c r="B2" s="16"/>
      <c r="C2" s="16"/>
      <c r="D2" s="16"/>
      <c r="E2" s="16"/>
      <c r="F2" s="16"/>
      <c r="G2" s="16"/>
      <c r="H2" s="16"/>
      <c r="I2" s="16"/>
      <c r="J2" s="16"/>
      <c r="K2" s="16"/>
      <c r="L2" s="16"/>
    </row>
    <row r="3" spans="2:12" ht="15.75">
      <c r="B3" s="455" t="s">
        <v>100</v>
      </c>
      <c r="C3" s="455"/>
      <c r="D3" s="455"/>
      <c r="E3" s="455"/>
      <c r="F3" s="455"/>
      <c r="G3" s="455"/>
      <c r="H3" s="455"/>
      <c r="I3" s="455"/>
      <c r="J3" s="455"/>
      <c r="K3" s="455"/>
      <c r="L3" s="455"/>
    </row>
    <row r="4" spans="2:12">
      <c r="B4" s="482" t="s">
        <v>101</v>
      </c>
      <c r="C4" s="482"/>
      <c r="D4" s="482"/>
      <c r="E4" s="482"/>
      <c r="F4" s="482"/>
      <c r="G4" s="482"/>
      <c r="H4" s="482"/>
      <c r="I4" s="482"/>
      <c r="J4" s="482"/>
      <c r="K4" s="482"/>
      <c r="L4" s="482"/>
    </row>
    <row r="5" spans="2:12">
      <c r="B5" s="17"/>
      <c r="C5" s="17"/>
      <c r="D5" s="17"/>
      <c r="E5" s="17"/>
      <c r="F5" s="17"/>
      <c r="G5" s="17"/>
      <c r="H5" s="17"/>
      <c r="I5" s="17"/>
      <c r="J5" s="17"/>
      <c r="K5" s="17"/>
      <c r="L5" s="17"/>
    </row>
    <row r="6" spans="2:12">
      <c r="B6" s="456" t="s">
        <v>102</v>
      </c>
      <c r="C6" s="456"/>
      <c r="D6" s="456"/>
      <c r="E6" s="456"/>
      <c r="F6" s="456"/>
      <c r="G6" s="456"/>
      <c r="H6" s="483" t="s">
        <v>103</v>
      </c>
      <c r="I6" s="484"/>
      <c r="J6" s="484"/>
      <c r="K6" s="484"/>
      <c r="L6" s="484"/>
    </row>
    <row r="7" spans="2:12">
      <c r="B7" s="470" t="str">
        <f>[1]Introduction!D28</f>
        <v>Shashi Parkash</v>
      </c>
      <c r="C7" s="453"/>
      <c r="D7" s="453"/>
      <c r="E7" s="453"/>
      <c r="F7" s="453"/>
      <c r="G7" s="453"/>
      <c r="H7" s="478" t="str">
        <f>[1]Introduction!D13</f>
        <v>Suresh Nimbiwal</v>
      </c>
      <c r="I7" s="479"/>
      <c r="J7" s="479"/>
      <c r="K7" s="479"/>
      <c r="L7" s="480"/>
    </row>
    <row r="8" spans="2:12">
      <c r="B8" s="470" t="str">
        <f>[1]Introduction!D29</f>
        <v>Principal</v>
      </c>
      <c r="C8" s="453"/>
      <c r="D8" s="453"/>
      <c r="E8" s="453"/>
      <c r="F8" s="453"/>
      <c r="G8" s="453"/>
      <c r="H8" s="18" t="str">
        <f>[1]Introduction!D14</f>
        <v>Lecturer in Mathematics</v>
      </c>
      <c r="I8" s="19"/>
      <c r="J8" s="19"/>
      <c r="K8" s="19"/>
      <c r="L8" s="20"/>
    </row>
    <row r="9" spans="2:12">
      <c r="B9" s="471" t="str">
        <f>[1]Introduction!D30</f>
        <v>GSSS Dhingsara</v>
      </c>
      <c r="C9" s="472"/>
      <c r="D9" s="472"/>
      <c r="E9" s="472"/>
      <c r="F9" s="472"/>
      <c r="G9" s="473"/>
      <c r="H9" s="474" t="str">
        <f>[1]Introduction!D16</f>
        <v>GSSS Bhattu Kalan</v>
      </c>
      <c r="I9" s="475"/>
      <c r="J9" s="475"/>
      <c r="K9" s="475"/>
      <c r="L9" s="476"/>
    </row>
    <row r="10" spans="2:12">
      <c r="B10" s="477" t="s">
        <v>104</v>
      </c>
      <c r="C10" s="477"/>
      <c r="D10" s="477"/>
      <c r="E10" s="477" t="s">
        <v>105</v>
      </c>
      <c r="F10" s="477"/>
      <c r="G10" s="477"/>
      <c r="H10" s="456" t="s">
        <v>106</v>
      </c>
      <c r="I10" s="456"/>
      <c r="J10" s="456"/>
      <c r="K10" s="456"/>
      <c r="L10" s="456"/>
    </row>
    <row r="11" spans="2:12">
      <c r="B11" s="467" t="str">
        <f>[1]Introduction!D31</f>
        <v>BCDEF9876K</v>
      </c>
      <c r="C11" s="467"/>
      <c r="D11" s="467"/>
      <c r="E11" s="467" t="str">
        <f>[1]Introduction!D32</f>
        <v>BSEPK5658K</v>
      </c>
      <c r="F11" s="467"/>
      <c r="G11" s="467"/>
      <c r="H11" s="467" t="str">
        <f>[1]Introduction!D17</f>
        <v>ABCDE1234F</v>
      </c>
      <c r="I11" s="467"/>
      <c r="J11" s="467"/>
      <c r="K11" s="467"/>
      <c r="L11" s="467"/>
    </row>
    <row r="12" spans="2:12">
      <c r="B12" s="468" t="s">
        <v>107</v>
      </c>
      <c r="C12" s="448"/>
      <c r="D12" s="448"/>
      <c r="E12" s="448"/>
      <c r="F12" s="448"/>
      <c r="G12" s="469"/>
      <c r="H12" s="456" t="s">
        <v>108</v>
      </c>
      <c r="I12" s="456"/>
      <c r="J12" s="456"/>
      <c r="K12" s="456" t="s">
        <v>109</v>
      </c>
      <c r="L12" s="456"/>
    </row>
    <row r="13" spans="2:12">
      <c r="B13" s="459" t="s">
        <v>110</v>
      </c>
      <c r="C13" s="445"/>
      <c r="D13" s="445"/>
      <c r="E13" s="445"/>
      <c r="F13" s="445"/>
      <c r="G13" s="460"/>
      <c r="H13" s="461" t="s">
        <v>111</v>
      </c>
      <c r="I13" s="461"/>
      <c r="J13" s="461"/>
      <c r="K13" s="3" t="s">
        <v>112</v>
      </c>
      <c r="L13" s="3" t="s">
        <v>113</v>
      </c>
    </row>
    <row r="14" spans="2:12">
      <c r="B14" s="459" t="s">
        <v>114</v>
      </c>
      <c r="C14" s="445"/>
      <c r="D14" s="445"/>
      <c r="E14" s="445"/>
      <c r="F14" s="445"/>
      <c r="G14" s="460"/>
      <c r="H14" s="461"/>
      <c r="I14" s="461"/>
      <c r="J14" s="461"/>
      <c r="K14" s="462">
        <v>42461</v>
      </c>
      <c r="L14" s="462">
        <v>42825</v>
      </c>
    </row>
    <row r="15" spans="2:12">
      <c r="B15" s="464" t="s">
        <v>115</v>
      </c>
      <c r="C15" s="465"/>
      <c r="D15" s="465"/>
      <c r="E15" s="465"/>
      <c r="F15" s="465"/>
      <c r="G15" s="466"/>
      <c r="H15" s="461"/>
      <c r="I15" s="461"/>
      <c r="J15" s="461"/>
      <c r="K15" s="463"/>
      <c r="L15" s="463"/>
    </row>
    <row r="16" spans="2:12">
      <c r="B16" s="21"/>
      <c r="C16" s="21"/>
      <c r="D16" s="21"/>
      <c r="E16" s="21"/>
      <c r="F16" s="21"/>
      <c r="G16" s="21"/>
      <c r="H16" s="22"/>
      <c r="I16" s="22"/>
      <c r="J16" s="22"/>
      <c r="K16" s="22"/>
      <c r="L16" s="22"/>
    </row>
    <row r="17" spans="2:12">
      <c r="B17" s="456" t="s">
        <v>116</v>
      </c>
      <c r="C17" s="456"/>
      <c r="D17" s="456"/>
      <c r="E17" s="456"/>
      <c r="F17" s="456"/>
      <c r="G17" s="456"/>
      <c r="H17" s="456"/>
      <c r="I17" s="456"/>
      <c r="J17" s="456"/>
      <c r="K17" s="456"/>
      <c r="L17" s="456"/>
    </row>
    <row r="18" spans="2:12">
      <c r="B18" s="3" t="s">
        <v>117</v>
      </c>
      <c r="C18" s="457" t="s">
        <v>118</v>
      </c>
      <c r="D18" s="457"/>
      <c r="E18" s="457"/>
      <c r="F18" s="457"/>
      <c r="G18" s="458" t="s">
        <v>119</v>
      </c>
      <c r="H18" s="458"/>
      <c r="I18" s="458"/>
      <c r="J18" s="457" t="s">
        <v>120</v>
      </c>
      <c r="K18" s="457"/>
      <c r="L18" s="457"/>
    </row>
    <row r="19" spans="2:12">
      <c r="B19" s="3" t="s">
        <v>121</v>
      </c>
      <c r="C19" s="454"/>
      <c r="D19" s="454"/>
      <c r="E19" s="454"/>
      <c r="F19" s="454"/>
      <c r="G19" s="454"/>
      <c r="H19" s="454"/>
      <c r="I19" s="454"/>
      <c r="J19" s="454"/>
      <c r="K19" s="454"/>
      <c r="L19" s="454"/>
    </row>
    <row r="20" spans="2:12">
      <c r="B20" s="3" t="s">
        <v>122</v>
      </c>
      <c r="C20" s="454"/>
      <c r="D20" s="454"/>
      <c r="E20" s="454"/>
      <c r="F20" s="454"/>
      <c r="G20" s="454"/>
      <c r="H20" s="454"/>
      <c r="I20" s="454"/>
      <c r="J20" s="454"/>
      <c r="K20" s="454"/>
      <c r="L20" s="454"/>
    </row>
    <row r="21" spans="2:12">
      <c r="B21" s="3" t="s">
        <v>123</v>
      </c>
      <c r="C21" s="454"/>
      <c r="D21" s="454"/>
      <c r="E21" s="454"/>
      <c r="F21" s="454"/>
      <c r="G21" s="454"/>
      <c r="H21" s="454"/>
      <c r="I21" s="454"/>
      <c r="J21" s="454"/>
      <c r="K21" s="454"/>
      <c r="L21" s="454"/>
    </row>
    <row r="22" spans="2:12">
      <c r="B22" s="3" t="s">
        <v>124</v>
      </c>
      <c r="C22" s="454"/>
      <c r="D22" s="454"/>
      <c r="E22" s="454"/>
      <c r="F22" s="454"/>
      <c r="G22" s="454"/>
      <c r="H22" s="454"/>
      <c r="I22" s="454"/>
      <c r="J22" s="454"/>
      <c r="K22" s="454"/>
      <c r="L22" s="454"/>
    </row>
    <row r="23" spans="2:12">
      <c r="C23" s="22"/>
      <c r="D23" s="22"/>
      <c r="E23" s="22"/>
      <c r="F23" s="22"/>
      <c r="G23" s="22"/>
      <c r="H23" s="22"/>
      <c r="I23" s="22"/>
      <c r="J23" s="22"/>
      <c r="K23" s="22"/>
      <c r="L23" s="22"/>
    </row>
    <row r="24" spans="2:12" ht="15.75">
      <c r="B24" s="455" t="s">
        <v>125</v>
      </c>
      <c r="C24" s="455"/>
      <c r="D24" s="455"/>
      <c r="E24" s="455"/>
      <c r="F24" s="455"/>
      <c r="G24" s="455"/>
      <c r="H24" s="455"/>
      <c r="I24" s="455"/>
      <c r="J24" s="455"/>
      <c r="K24" s="455"/>
      <c r="L24" s="455"/>
    </row>
    <row r="25" spans="2:12" ht="15.75">
      <c r="B25" s="23"/>
      <c r="C25" s="23"/>
      <c r="D25" s="23"/>
      <c r="E25" s="23"/>
      <c r="F25" s="23"/>
      <c r="G25" s="23"/>
      <c r="H25" s="23"/>
      <c r="I25" s="23"/>
      <c r="J25" s="23"/>
      <c r="K25" s="23"/>
      <c r="L25" s="23"/>
    </row>
    <row r="26" spans="2:12">
      <c r="B26" s="456" t="s">
        <v>126</v>
      </c>
      <c r="C26" s="456"/>
      <c r="D26" s="456"/>
      <c r="E26" s="456"/>
      <c r="F26" s="456"/>
      <c r="G26" s="456"/>
      <c r="H26" s="456"/>
      <c r="I26" s="456"/>
      <c r="J26" s="456"/>
      <c r="K26" s="456"/>
      <c r="L26" s="456"/>
    </row>
    <row r="27" spans="2:12">
      <c r="B27" s="24" t="s">
        <v>127</v>
      </c>
      <c r="C27" s="25"/>
      <c r="D27" s="25"/>
      <c r="E27" s="25"/>
      <c r="F27" s="25"/>
      <c r="G27" s="25"/>
      <c r="H27" s="25"/>
      <c r="I27" s="25"/>
      <c r="J27" s="26"/>
      <c r="K27" s="27"/>
      <c r="L27" s="28"/>
    </row>
    <row r="28" spans="2:12">
      <c r="B28" s="29"/>
      <c r="C28" s="14" t="s">
        <v>128</v>
      </c>
      <c r="D28" s="14"/>
      <c r="E28" s="14"/>
      <c r="F28" s="14"/>
      <c r="G28" s="14"/>
      <c r="H28" s="14"/>
      <c r="I28" s="14"/>
      <c r="J28" s="30">
        <f>'[1]Tax '!J5</f>
        <v>906532</v>
      </c>
      <c r="K28" s="31"/>
      <c r="L28" s="32"/>
    </row>
    <row r="29" spans="2:12">
      <c r="B29" s="29"/>
      <c r="C29" s="14" t="s">
        <v>129</v>
      </c>
      <c r="D29" s="14"/>
      <c r="E29" s="14"/>
      <c r="F29" s="14"/>
      <c r="G29" s="14"/>
      <c r="H29" s="14"/>
      <c r="I29" s="14"/>
      <c r="J29" s="30"/>
      <c r="K29" s="31"/>
      <c r="L29" s="32"/>
    </row>
    <row r="30" spans="2:12">
      <c r="B30" s="29"/>
      <c r="C30" s="14" t="s">
        <v>130</v>
      </c>
      <c r="D30" s="14"/>
      <c r="E30" s="14"/>
      <c r="F30" s="14"/>
      <c r="G30" s="14"/>
      <c r="H30" s="14"/>
      <c r="I30" s="14"/>
      <c r="J30" s="33">
        <v>0</v>
      </c>
      <c r="K30" s="31"/>
      <c r="L30" s="32"/>
    </row>
    <row r="31" spans="2:12">
      <c r="B31" s="29"/>
      <c r="C31" s="14" t="s">
        <v>131</v>
      </c>
      <c r="D31" s="14"/>
      <c r="E31" s="14"/>
      <c r="F31" s="14"/>
      <c r="G31" s="14"/>
      <c r="H31" s="14"/>
      <c r="I31" s="14"/>
      <c r="J31" s="30"/>
      <c r="K31" s="31"/>
      <c r="L31" s="32"/>
    </row>
    <row r="32" spans="2:12">
      <c r="B32" s="29"/>
      <c r="C32" s="14" t="s">
        <v>130</v>
      </c>
      <c r="D32" s="14"/>
      <c r="E32" s="14"/>
      <c r="F32" s="14"/>
      <c r="G32" s="14"/>
      <c r="H32" s="14"/>
      <c r="I32" s="14"/>
      <c r="J32" s="33">
        <v>0</v>
      </c>
      <c r="K32" s="31"/>
      <c r="L32" s="32"/>
    </row>
    <row r="33" spans="2:12">
      <c r="B33" s="29"/>
      <c r="C33" s="14" t="s">
        <v>132</v>
      </c>
      <c r="D33" s="14"/>
      <c r="E33" s="14"/>
      <c r="F33" s="14"/>
      <c r="G33" s="14"/>
      <c r="H33" s="14"/>
      <c r="I33" s="14"/>
      <c r="J33" s="30"/>
      <c r="K33" s="31">
        <f>J28+J30+J32</f>
        <v>906532</v>
      </c>
      <c r="L33" s="32"/>
    </row>
    <row r="34" spans="2:12">
      <c r="B34" s="29" t="s">
        <v>133</v>
      </c>
      <c r="C34" s="14"/>
      <c r="D34" s="14"/>
      <c r="E34" s="14"/>
      <c r="F34" s="14"/>
      <c r="G34" s="14"/>
      <c r="H34" s="14"/>
      <c r="I34" s="14"/>
      <c r="J34" s="30"/>
      <c r="K34" s="31"/>
      <c r="L34" s="32"/>
    </row>
    <row r="35" spans="2:12">
      <c r="B35" s="29"/>
      <c r="C35" s="14" t="s">
        <v>134</v>
      </c>
      <c r="D35" s="14"/>
      <c r="E35" s="14"/>
      <c r="F35" s="14"/>
      <c r="G35" s="14"/>
      <c r="H35" s="14"/>
      <c r="I35" s="14"/>
      <c r="J35" s="30">
        <f>'[1]Tax '!H8</f>
        <v>25116</v>
      </c>
      <c r="K35" s="31"/>
      <c r="L35" s="32"/>
    </row>
    <row r="36" spans="2:12">
      <c r="B36" s="29"/>
      <c r="C36" s="14" t="s">
        <v>135</v>
      </c>
      <c r="D36" s="14"/>
      <c r="E36" s="14"/>
      <c r="F36" s="14"/>
      <c r="G36" s="14"/>
      <c r="H36" s="14"/>
      <c r="I36" s="14"/>
      <c r="J36" s="33">
        <f>'[1]Tax '!H7+'[1]Tax '!H9+'[1]Tax '!H10</f>
        <v>0</v>
      </c>
      <c r="K36" s="31">
        <f>J35+J36</f>
        <v>25116</v>
      </c>
      <c r="L36" s="32"/>
    </row>
    <row r="37" spans="2:12">
      <c r="B37" s="29" t="s">
        <v>136</v>
      </c>
      <c r="C37" s="14"/>
      <c r="D37" s="14"/>
      <c r="E37" s="14"/>
      <c r="F37" s="14"/>
      <c r="G37" s="14"/>
      <c r="H37" s="14"/>
      <c r="I37" s="14"/>
      <c r="J37" s="30"/>
      <c r="K37" s="27">
        <f>K33-K36</f>
        <v>881416</v>
      </c>
      <c r="L37" s="32"/>
    </row>
    <row r="38" spans="2:12">
      <c r="B38" s="29" t="s">
        <v>137</v>
      </c>
      <c r="C38" s="14"/>
      <c r="D38" s="14"/>
      <c r="E38" s="14"/>
      <c r="F38" s="14"/>
      <c r="G38" s="14"/>
      <c r="H38" s="14"/>
      <c r="I38" s="14"/>
      <c r="J38" s="30"/>
      <c r="K38" s="31"/>
      <c r="L38" s="32"/>
    </row>
    <row r="39" spans="2:12">
      <c r="B39" s="29"/>
      <c r="C39" s="14" t="s">
        <v>138</v>
      </c>
      <c r="D39" s="14"/>
      <c r="E39" s="14"/>
      <c r="F39" s="14"/>
      <c r="G39" s="14"/>
      <c r="H39" s="14"/>
      <c r="I39" s="14"/>
      <c r="J39" s="34">
        <v>0</v>
      </c>
      <c r="K39" s="31"/>
      <c r="L39" s="32"/>
    </row>
    <row r="40" spans="2:12">
      <c r="B40" s="29"/>
      <c r="C40" s="14" t="s">
        <v>139</v>
      </c>
      <c r="D40" s="14"/>
      <c r="E40" s="14"/>
      <c r="F40" s="14"/>
      <c r="G40" s="14"/>
      <c r="H40" s="14"/>
      <c r="I40" s="14"/>
      <c r="J40" s="34">
        <v>0</v>
      </c>
      <c r="K40" s="31"/>
      <c r="L40" s="32"/>
    </row>
    <row r="41" spans="2:12">
      <c r="B41" s="29" t="s">
        <v>140</v>
      </c>
      <c r="C41" s="14"/>
      <c r="D41" s="14"/>
      <c r="E41" s="14"/>
      <c r="F41" s="14"/>
      <c r="G41" s="14"/>
      <c r="H41" s="14"/>
      <c r="I41" s="14"/>
      <c r="J41" s="30"/>
      <c r="K41" s="35">
        <f>J39+J40</f>
        <v>0</v>
      </c>
      <c r="L41" s="32"/>
    </row>
    <row r="42" spans="2:12">
      <c r="B42" s="29" t="s">
        <v>141</v>
      </c>
      <c r="C42" s="14"/>
      <c r="D42" s="14"/>
      <c r="E42" s="14"/>
      <c r="F42" s="14"/>
      <c r="G42" s="14"/>
      <c r="H42" s="14"/>
      <c r="I42" s="14"/>
      <c r="J42" s="30"/>
      <c r="K42" s="31"/>
      <c r="L42" s="32">
        <f>K37-K41</f>
        <v>881416</v>
      </c>
    </row>
    <row r="43" spans="2:12">
      <c r="B43" s="29" t="s">
        <v>142</v>
      </c>
      <c r="C43" s="14"/>
      <c r="D43" s="14"/>
      <c r="E43" s="14"/>
      <c r="F43" s="14"/>
      <c r="G43" s="14"/>
      <c r="H43" s="14"/>
      <c r="I43" s="14"/>
      <c r="J43" s="30"/>
      <c r="K43" s="31"/>
      <c r="L43" s="32"/>
    </row>
    <row r="44" spans="2:12">
      <c r="B44" s="29"/>
      <c r="C44" s="453" t="s">
        <v>143</v>
      </c>
      <c r="D44" s="453"/>
      <c r="E44" s="453"/>
      <c r="F44" s="453"/>
      <c r="G44" s="453"/>
      <c r="H44" s="14"/>
      <c r="I44" s="14"/>
      <c r="J44" s="30">
        <f>'[1]Tax '!J18</f>
        <v>0</v>
      </c>
      <c r="K44" s="31"/>
      <c r="L44" s="32"/>
    </row>
    <row r="45" spans="2:12">
      <c r="B45" s="29"/>
      <c r="C45" s="452"/>
      <c r="D45" s="452"/>
      <c r="E45" s="452"/>
      <c r="F45" s="452"/>
      <c r="G45" s="452"/>
      <c r="H45" s="14"/>
      <c r="I45" s="14"/>
      <c r="J45" s="33"/>
      <c r="K45" s="31"/>
      <c r="L45" s="35">
        <f>J44+J45</f>
        <v>0</v>
      </c>
    </row>
    <row r="46" spans="2:12">
      <c r="B46" s="36" t="s">
        <v>144</v>
      </c>
      <c r="C46" s="37"/>
      <c r="D46" s="37"/>
      <c r="E46" s="37"/>
      <c r="F46" s="37"/>
      <c r="G46" s="37"/>
      <c r="H46" s="37"/>
      <c r="I46" s="37"/>
      <c r="J46" s="35"/>
      <c r="K46" s="35"/>
      <c r="L46" s="38">
        <f>L42+L45</f>
        <v>881416</v>
      </c>
    </row>
    <row r="49" spans="2:12">
      <c r="B49" s="24" t="s">
        <v>145</v>
      </c>
      <c r="C49" s="25"/>
      <c r="D49" s="25"/>
      <c r="E49" s="25"/>
      <c r="F49" s="25"/>
      <c r="G49" s="25"/>
      <c r="H49" s="25"/>
      <c r="I49" s="25"/>
      <c r="J49" s="27"/>
      <c r="K49" s="27"/>
      <c r="L49" s="28">
        <f>L46</f>
        <v>881416</v>
      </c>
    </row>
    <row r="50" spans="2:12">
      <c r="B50" s="29" t="s">
        <v>146</v>
      </c>
      <c r="C50" s="14"/>
      <c r="D50" s="14"/>
      <c r="E50" s="14"/>
      <c r="F50" s="14"/>
      <c r="G50" s="14"/>
      <c r="H50" s="14"/>
      <c r="I50" s="14"/>
      <c r="J50" s="451" t="s">
        <v>147</v>
      </c>
      <c r="K50" s="451" t="s">
        <v>148</v>
      </c>
      <c r="L50" s="32"/>
    </row>
    <row r="51" spans="2:12">
      <c r="B51" s="29" t="s">
        <v>149</v>
      </c>
      <c r="C51" s="14"/>
      <c r="D51" s="14"/>
      <c r="E51" s="14"/>
      <c r="F51" s="14"/>
      <c r="G51" s="14"/>
      <c r="H51" s="14"/>
      <c r="I51" s="14"/>
      <c r="J51" s="451"/>
      <c r="K51" s="451"/>
      <c r="L51" s="32"/>
    </row>
    <row r="52" spans="2:12">
      <c r="B52" s="29"/>
      <c r="C52" s="14" t="s">
        <v>150</v>
      </c>
      <c r="D52" s="14"/>
      <c r="E52" s="14"/>
      <c r="F52" s="14"/>
      <c r="G52" s="14"/>
      <c r="H52" s="446" t="s">
        <v>151</v>
      </c>
      <c r="I52" s="447"/>
      <c r="J52" s="31"/>
      <c r="K52" s="31"/>
      <c r="L52" s="32"/>
    </row>
    <row r="53" spans="2:12">
      <c r="B53" s="29"/>
      <c r="C53" s="14" t="s">
        <v>152</v>
      </c>
      <c r="D53" s="14"/>
      <c r="E53" s="14"/>
      <c r="F53" s="14"/>
      <c r="G53" s="14"/>
      <c r="H53" s="449">
        <f>'[1]Tax '!H21</f>
        <v>96000</v>
      </c>
      <c r="I53" s="450"/>
      <c r="J53" s="31"/>
      <c r="K53" s="31"/>
      <c r="L53" s="32"/>
    </row>
    <row r="54" spans="2:12">
      <c r="B54" s="29"/>
      <c r="C54" s="14" t="s">
        <v>153</v>
      </c>
      <c r="D54" s="14"/>
      <c r="E54" s="14"/>
      <c r="F54" s="14"/>
      <c r="G54" s="14"/>
      <c r="H54" s="449">
        <f>'[1]Tax '!H22</f>
        <v>720</v>
      </c>
      <c r="I54" s="450"/>
      <c r="J54" s="31"/>
      <c r="K54" s="31"/>
      <c r="L54" s="32"/>
    </row>
    <row r="55" spans="2:12">
      <c r="B55" s="29"/>
      <c r="C55" s="14" t="s">
        <v>154</v>
      </c>
      <c r="D55" s="14"/>
      <c r="E55" s="14"/>
      <c r="F55" s="14"/>
      <c r="G55" s="14"/>
      <c r="H55" s="449">
        <f>'[1]Tax '!H23</f>
        <v>50000</v>
      </c>
      <c r="I55" s="450"/>
      <c r="J55" s="31"/>
      <c r="K55" s="31"/>
      <c r="L55" s="32"/>
    </row>
    <row r="56" spans="2:12">
      <c r="B56" s="29"/>
      <c r="C56" s="14" t="s">
        <v>155</v>
      </c>
      <c r="D56" s="14"/>
      <c r="E56" s="14"/>
      <c r="F56" s="14"/>
      <c r="G56" s="14"/>
      <c r="H56" s="449">
        <f>'[1]Tax '!H24</f>
        <v>0</v>
      </c>
      <c r="I56" s="450"/>
      <c r="J56" s="31"/>
      <c r="K56" s="31"/>
      <c r="L56" s="32"/>
    </row>
    <row r="57" spans="2:12">
      <c r="B57" s="29"/>
      <c r="C57" s="14" t="s">
        <v>156</v>
      </c>
      <c r="D57" s="14"/>
      <c r="E57" s="14"/>
      <c r="F57" s="14"/>
      <c r="G57" s="14"/>
      <c r="H57" s="449">
        <f>'[1]Tax '!H25</f>
        <v>0</v>
      </c>
      <c r="I57" s="450"/>
      <c r="J57" s="31"/>
      <c r="K57" s="31"/>
      <c r="L57" s="32"/>
    </row>
    <row r="58" spans="2:12">
      <c r="B58" s="29"/>
      <c r="C58" s="14" t="s">
        <v>157</v>
      </c>
      <c r="D58" s="14"/>
      <c r="E58" s="14"/>
      <c r="F58" s="14"/>
      <c r="G58" s="14"/>
      <c r="H58" s="449">
        <f>'[1]Tax '!H26</f>
        <v>30000</v>
      </c>
      <c r="I58" s="450"/>
      <c r="J58" s="31"/>
      <c r="K58" s="31"/>
      <c r="L58" s="32"/>
    </row>
    <row r="59" spans="2:12">
      <c r="B59" s="29"/>
      <c r="C59" s="39" t="s">
        <v>158</v>
      </c>
      <c r="D59" s="14"/>
      <c r="E59" s="14"/>
      <c r="F59" s="14"/>
      <c r="G59" s="14"/>
      <c r="H59" s="449">
        <f>'[1]Tax '!H27</f>
        <v>0</v>
      </c>
      <c r="I59" s="450"/>
      <c r="J59" s="31"/>
      <c r="K59" s="31"/>
      <c r="L59" s="32"/>
    </row>
    <row r="60" spans="2:12">
      <c r="B60" s="29"/>
      <c r="C60" s="39" t="s">
        <v>159</v>
      </c>
      <c r="D60" s="14"/>
      <c r="E60" s="14"/>
      <c r="F60" s="14"/>
      <c r="G60" s="14"/>
      <c r="H60" s="449">
        <f>'[1]Tax '!H28</f>
        <v>0</v>
      </c>
      <c r="I60" s="450"/>
      <c r="J60" s="31"/>
      <c r="K60" s="31"/>
      <c r="L60" s="32"/>
    </row>
    <row r="61" spans="2:12">
      <c r="B61" s="29"/>
      <c r="C61" s="39" t="s">
        <v>160</v>
      </c>
      <c r="D61" s="14"/>
      <c r="E61" s="14"/>
      <c r="F61" s="14"/>
      <c r="G61" s="14"/>
      <c r="H61" s="449">
        <f>'[1]Tax '!H32</f>
        <v>0</v>
      </c>
      <c r="I61" s="450"/>
      <c r="J61" s="31"/>
      <c r="K61" s="31"/>
      <c r="L61" s="32"/>
    </row>
    <row r="62" spans="2:12">
      <c r="B62" s="29"/>
      <c r="C62" s="14" t="s">
        <v>161</v>
      </c>
      <c r="D62" s="14"/>
      <c r="E62" s="14"/>
      <c r="F62" s="14"/>
      <c r="G62" s="14"/>
      <c r="H62" s="449">
        <f>'[1]Tax '!H33</f>
        <v>0</v>
      </c>
      <c r="I62" s="450"/>
      <c r="J62" s="31">
        <f>SUM(H53:I62)</f>
        <v>176720</v>
      </c>
      <c r="K62" s="31">
        <f>IF(J62&gt;150000, 150000, J62)</f>
        <v>150000</v>
      </c>
      <c r="L62" s="32"/>
    </row>
    <row r="63" spans="2:12">
      <c r="B63" s="29" t="s">
        <v>162</v>
      </c>
      <c r="C63" s="14"/>
      <c r="D63" s="14"/>
      <c r="E63" s="14"/>
      <c r="F63" s="14"/>
      <c r="G63" s="14"/>
      <c r="H63" s="14"/>
      <c r="I63" s="14"/>
      <c r="J63" s="31"/>
      <c r="K63" s="31"/>
      <c r="L63" s="32"/>
    </row>
    <row r="64" spans="2:12">
      <c r="B64" s="29" t="s">
        <v>163</v>
      </c>
      <c r="C64" s="14"/>
      <c r="D64" s="14"/>
      <c r="E64" s="14"/>
      <c r="F64" s="14"/>
      <c r="G64" s="14"/>
      <c r="H64" s="14"/>
      <c r="I64" s="14"/>
      <c r="J64" s="31"/>
      <c r="K64" s="31"/>
      <c r="L64" s="32"/>
    </row>
    <row r="65" spans="2:12">
      <c r="B65" s="29" t="s">
        <v>164</v>
      </c>
      <c r="C65" s="14"/>
      <c r="D65" s="14"/>
      <c r="E65" s="14"/>
      <c r="F65" s="14"/>
      <c r="G65" s="14"/>
      <c r="H65" s="14"/>
      <c r="I65" s="14"/>
      <c r="J65" s="451" t="s">
        <v>165</v>
      </c>
      <c r="K65" s="451" t="s">
        <v>148</v>
      </c>
      <c r="L65" s="32"/>
    </row>
    <row r="66" spans="2:12">
      <c r="B66" s="29"/>
      <c r="C66" s="14"/>
      <c r="D66" s="14"/>
      <c r="E66" s="14"/>
      <c r="F66" s="14"/>
      <c r="G66" s="14"/>
      <c r="H66" s="446" t="s">
        <v>147</v>
      </c>
      <c r="I66" s="447"/>
      <c r="J66" s="451"/>
      <c r="K66" s="451"/>
      <c r="L66" s="32"/>
    </row>
    <row r="67" spans="2:12">
      <c r="B67" s="29"/>
      <c r="C67" s="14" t="s">
        <v>166</v>
      </c>
      <c r="D67" s="9" t="s">
        <v>167</v>
      </c>
      <c r="E67" s="14"/>
      <c r="F67" s="14"/>
      <c r="G67" s="14"/>
      <c r="H67" s="446"/>
      <c r="I67" s="447"/>
      <c r="J67" s="30">
        <f>[1]Deductions!L29</f>
        <v>0</v>
      </c>
      <c r="K67" s="30">
        <f>[1]Deductions!M29</f>
        <v>0</v>
      </c>
      <c r="L67" s="32"/>
    </row>
    <row r="68" spans="2:12">
      <c r="B68" s="29"/>
      <c r="C68" s="14" t="s">
        <v>168</v>
      </c>
      <c r="D68" s="9" t="s">
        <v>169</v>
      </c>
      <c r="E68" s="14"/>
      <c r="F68" s="14"/>
      <c r="G68" s="14"/>
      <c r="H68" s="446"/>
      <c r="I68" s="447"/>
      <c r="J68" s="30">
        <f>[1]Deductions!L34</f>
        <v>0</v>
      </c>
      <c r="K68" s="30">
        <f>[1]Deductions!M34</f>
        <v>0</v>
      </c>
      <c r="L68" s="32"/>
    </row>
    <row r="69" spans="2:12">
      <c r="B69" s="29"/>
      <c r="C69" s="14" t="s">
        <v>170</v>
      </c>
      <c r="D69" s="9" t="s">
        <v>171</v>
      </c>
      <c r="E69" s="14"/>
      <c r="F69" s="14"/>
      <c r="G69" s="14"/>
      <c r="H69" s="446"/>
      <c r="I69" s="447"/>
      <c r="J69" s="30">
        <f>SUM([1]Deductions!L35:L46)</f>
        <v>0</v>
      </c>
      <c r="K69" s="30">
        <f>SUM([1]Deductions!M35:M46)</f>
        <v>0</v>
      </c>
      <c r="L69" s="32"/>
    </row>
    <row r="70" spans="2:12">
      <c r="B70" s="29"/>
      <c r="C70" s="14" t="s">
        <v>172</v>
      </c>
      <c r="D70" s="9" t="s">
        <v>173</v>
      </c>
      <c r="E70" s="14"/>
      <c r="F70" s="14"/>
      <c r="G70" s="14"/>
      <c r="H70" s="446"/>
      <c r="I70" s="447"/>
      <c r="J70" s="30">
        <f>[1]Deductions!L50</f>
        <v>0</v>
      </c>
      <c r="K70" s="30">
        <f>[1]Deductions!M50</f>
        <v>0</v>
      </c>
      <c r="L70" s="32"/>
    </row>
    <row r="71" spans="2:12">
      <c r="B71" s="29"/>
      <c r="C71" s="14" t="s">
        <v>174</v>
      </c>
      <c r="D71" s="9" t="s">
        <v>175</v>
      </c>
      <c r="E71" s="14"/>
      <c r="F71" s="14"/>
      <c r="G71" s="14"/>
      <c r="H71" s="446"/>
      <c r="I71" s="447"/>
      <c r="J71" s="30">
        <f>SUM([1]Deductions!L48, [1]Deductions!L51:L53)</f>
        <v>0</v>
      </c>
      <c r="K71" s="30">
        <f>SUM([1]Deductions!M48, [1]Deductions!M51:M53)</f>
        <v>0</v>
      </c>
      <c r="L71" s="32"/>
    </row>
    <row r="72" spans="2:12">
      <c r="B72" s="29" t="s">
        <v>176</v>
      </c>
      <c r="C72" s="14"/>
      <c r="D72" s="14"/>
      <c r="E72" s="14"/>
      <c r="F72" s="14"/>
      <c r="G72" s="14"/>
      <c r="H72" s="14"/>
      <c r="I72" s="14"/>
      <c r="J72" s="31"/>
      <c r="K72" s="31"/>
      <c r="L72" s="32">
        <f>K62+K67+K68+K69+K70+K71</f>
        <v>150000</v>
      </c>
    </row>
    <row r="73" spans="2:12">
      <c r="B73" s="29" t="s">
        <v>177</v>
      </c>
      <c r="C73" s="14"/>
      <c r="D73" s="14"/>
      <c r="E73" s="14"/>
      <c r="F73" s="14"/>
      <c r="G73" s="14"/>
      <c r="H73" s="14"/>
      <c r="I73" s="14"/>
      <c r="J73" s="31"/>
      <c r="K73" s="31"/>
      <c r="L73" s="3">
        <f>L49-L72</f>
        <v>731416</v>
      </c>
    </row>
    <row r="74" spans="2:12">
      <c r="B74" s="29" t="s">
        <v>178</v>
      </c>
      <c r="C74" s="14"/>
      <c r="D74" s="14"/>
      <c r="E74" s="14"/>
      <c r="F74" s="14"/>
      <c r="G74" s="14"/>
      <c r="H74" s="14"/>
      <c r="I74" s="14"/>
      <c r="J74" s="31"/>
      <c r="K74" s="31"/>
      <c r="L74" s="40">
        <f>'[1]Tax '!J48</f>
        <v>58784</v>
      </c>
    </row>
    <row r="75" spans="2:12">
      <c r="B75" s="29" t="s">
        <v>179</v>
      </c>
      <c r="C75" s="14"/>
      <c r="D75" s="14"/>
      <c r="E75" s="14"/>
      <c r="F75" s="14"/>
      <c r="G75" s="14"/>
      <c r="H75" s="14"/>
      <c r="I75" s="14"/>
      <c r="J75" s="31"/>
      <c r="K75" s="31"/>
      <c r="L75" s="40">
        <f>'[1]Tax '!J49</f>
        <v>1764</v>
      </c>
    </row>
    <row r="76" spans="2:12">
      <c r="B76" s="29" t="s">
        <v>180</v>
      </c>
      <c r="C76" s="14"/>
      <c r="D76" s="14"/>
      <c r="E76" s="14"/>
      <c r="F76" s="14"/>
      <c r="G76" s="14"/>
      <c r="H76" s="14"/>
      <c r="I76" s="14"/>
      <c r="J76" s="31"/>
      <c r="K76" s="31"/>
      <c r="L76" s="32">
        <f>L74+L75</f>
        <v>60548</v>
      </c>
    </row>
    <row r="77" spans="2:12">
      <c r="B77" s="29" t="s">
        <v>181</v>
      </c>
      <c r="C77" s="14"/>
      <c r="D77" s="14"/>
      <c r="E77" s="14"/>
      <c r="F77" s="14"/>
      <c r="G77" s="14"/>
      <c r="H77" s="14"/>
      <c r="I77" s="14"/>
      <c r="J77" s="31"/>
      <c r="K77" s="31"/>
      <c r="L77" s="41">
        <v>0</v>
      </c>
    </row>
    <row r="78" spans="2:12">
      <c r="B78" s="36" t="s">
        <v>182</v>
      </c>
      <c r="C78" s="37"/>
      <c r="D78" s="37"/>
      <c r="E78" s="37"/>
      <c r="F78" s="37"/>
      <c r="G78" s="37"/>
      <c r="H78" s="37"/>
      <c r="I78" s="37"/>
      <c r="J78" s="35"/>
      <c r="K78" s="35"/>
      <c r="L78" s="38">
        <f>L76-L77</f>
        <v>60548</v>
      </c>
    </row>
    <row r="80" spans="2:12">
      <c r="B80" s="1" t="s">
        <v>183</v>
      </c>
    </row>
    <row r="81" spans="2:12">
      <c r="B81" s="42" t="s">
        <v>90</v>
      </c>
      <c r="C81" s="448" t="str">
        <f>B7</f>
        <v>Shashi Parkash</v>
      </c>
      <c r="D81" s="448"/>
      <c r="E81" s="448"/>
      <c r="F81" s="25" t="s">
        <v>184</v>
      </c>
      <c r="G81" s="25"/>
      <c r="H81" s="25"/>
      <c r="I81" s="43" t="str">
        <f>B8</f>
        <v>Principal</v>
      </c>
      <c r="J81" s="25" t="s">
        <v>185</v>
      </c>
      <c r="K81" s="25"/>
      <c r="L81" s="28"/>
    </row>
    <row r="82" spans="2:12">
      <c r="B82" s="29" t="s">
        <v>186</v>
      </c>
      <c r="C82" s="44">
        <f>L78</f>
        <v>60548</v>
      </c>
      <c r="D82" s="14" t="s">
        <v>187</v>
      </c>
      <c r="E82" s="45"/>
      <c r="F82" s="45"/>
      <c r="G82" s="45"/>
      <c r="H82" s="45"/>
      <c r="I82" s="45"/>
      <c r="J82" s="45"/>
      <c r="K82" s="45"/>
      <c r="L82" s="32" t="s">
        <v>188</v>
      </c>
    </row>
    <row r="83" spans="2:12">
      <c r="B83" s="29" t="s">
        <v>189</v>
      </c>
      <c r="C83" s="14"/>
      <c r="D83" s="14"/>
      <c r="E83" s="14"/>
      <c r="F83" s="14"/>
      <c r="G83" s="14"/>
      <c r="H83" s="14"/>
      <c r="I83" s="14"/>
      <c r="J83" s="14"/>
      <c r="K83" s="14"/>
      <c r="L83" s="32"/>
    </row>
    <row r="84" spans="2:12">
      <c r="B84" s="29" t="s">
        <v>190</v>
      </c>
      <c r="C84" s="14"/>
      <c r="D84" s="14"/>
      <c r="E84" s="14"/>
      <c r="F84" s="14"/>
      <c r="G84" s="14"/>
      <c r="H84" s="14"/>
      <c r="I84" s="14"/>
      <c r="J84" s="14"/>
      <c r="K84" s="14"/>
      <c r="L84" s="32"/>
    </row>
    <row r="85" spans="2:12">
      <c r="B85" s="29" t="s">
        <v>191</v>
      </c>
      <c r="C85" s="14"/>
      <c r="D85" s="14"/>
      <c r="E85" s="14"/>
      <c r="F85" s="14"/>
      <c r="G85" s="14"/>
      <c r="H85" s="14"/>
      <c r="I85" s="14"/>
      <c r="J85" s="14"/>
      <c r="K85" s="14"/>
      <c r="L85" s="32"/>
    </row>
    <row r="86" spans="2:12">
      <c r="B86" s="29"/>
      <c r="C86" s="14"/>
      <c r="D86" s="14"/>
      <c r="E86" s="14"/>
      <c r="F86" s="14"/>
      <c r="G86" s="14"/>
      <c r="H86" s="14"/>
      <c r="I86" s="14"/>
      <c r="J86" s="14"/>
      <c r="K86" s="14"/>
      <c r="L86" s="32"/>
    </row>
    <row r="87" spans="2:12">
      <c r="B87" s="29"/>
      <c r="C87" s="14"/>
      <c r="D87" s="14"/>
      <c r="E87" s="14"/>
      <c r="F87" s="14"/>
      <c r="G87" s="14"/>
      <c r="H87" s="14"/>
      <c r="I87" s="14"/>
      <c r="J87" s="14"/>
      <c r="K87" s="14"/>
      <c r="L87" s="32"/>
    </row>
    <row r="88" spans="2:12">
      <c r="B88" s="29"/>
      <c r="C88" s="14"/>
      <c r="D88" s="14"/>
      <c r="E88" s="14"/>
      <c r="F88" s="14"/>
      <c r="G88" s="14" t="s">
        <v>192</v>
      </c>
      <c r="H88" s="14"/>
      <c r="I88" s="14"/>
      <c r="J88" s="14"/>
      <c r="K88" s="14"/>
      <c r="L88" s="32"/>
    </row>
    <row r="89" spans="2:12">
      <c r="B89" s="29" t="s">
        <v>193</v>
      </c>
      <c r="C89" s="14" t="str">
        <f>'[1]Tax '!D58</f>
        <v>GSSS Bhattu Kalan</v>
      </c>
      <c r="D89" s="14"/>
      <c r="E89" s="14"/>
      <c r="F89" s="14"/>
      <c r="G89" s="14" t="s">
        <v>194</v>
      </c>
      <c r="H89" s="14"/>
      <c r="I89" s="445" t="str">
        <f>B7</f>
        <v>Shashi Parkash</v>
      </c>
      <c r="J89" s="445"/>
      <c r="K89" s="445"/>
      <c r="L89" s="32"/>
    </row>
    <row r="90" spans="2:12">
      <c r="B90" s="29" t="s">
        <v>195</v>
      </c>
      <c r="C90" s="15">
        <f ca="1">NOW()</f>
        <v>43496.218249421298</v>
      </c>
      <c r="D90" s="14"/>
      <c r="E90" s="14"/>
      <c r="F90" s="14"/>
      <c r="G90" s="14" t="s">
        <v>196</v>
      </c>
      <c r="H90" s="14"/>
      <c r="I90" s="445" t="str">
        <f>B8</f>
        <v>Principal</v>
      </c>
      <c r="J90" s="445"/>
      <c r="K90" s="445"/>
      <c r="L90" s="32"/>
    </row>
    <row r="91" spans="2:12">
      <c r="B91" s="36"/>
      <c r="C91" s="37"/>
      <c r="D91" s="37"/>
      <c r="E91" s="37"/>
      <c r="F91" s="37"/>
      <c r="G91" s="37"/>
      <c r="H91" s="37"/>
      <c r="I91" s="37"/>
      <c r="J91" s="37"/>
      <c r="K91" s="37"/>
      <c r="L91" s="38"/>
    </row>
    <row r="92" spans="2:12">
      <c r="B92" s="46" t="s">
        <v>197</v>
      </c>
    </row>
    <row r="93" spans="2:12">
      <c r="B93" s="47" t="s">
        <v>198</v>
      </c>
    </row>
    <row r="94" spans="2:12">
      <c r="B94" s="46" t="s">
        <v>199</v>
      </c>
    </row>
    <row r="95" spans="2:12">
      <c r="B95" s="46" t="s">
        <v>200</v>
      </c>
      <c r="C95" s="46"/>
    </row>
    <row r="96" spans="2:12">
      <c r="B96" s="46" t="s">
        <v>201</v>
      </c>
      <c r="C96" s="46"/>
    </row>
    <row r="97" spans="2:9">
      <c r="B97" s="46" t="s">
        <v>202</v>
      </c>
      <c r="C97" s="46"/>
    </row>
    <row r="98" spans="2:9">
      <c r="B98" s="48" t="s">
        <v>203</v>
      </c>
      <c r="C98" s="48"/>
      <c r="D98" s="49"/>
      <c r="I98" s="46"/>
    </row>
  </sheetData>
  <mergeCells count="69">
    <mergeCell ref="B7:G7"/>
    <mergeCell ref="H7:L7"/>
    <mergeCell ref="B1:L1"/>
    <mergeCell ref="B3:L3"/>
    <mergeCell ref="B4:L4"/>
    <mergeCell ref="B6:G6"/>
    <mergeCell ref="H6:L6"/>
    <mergeCell ref="B8:G8"/>
    <mergeCell ref="B9:G9"/>
    <mergeCell ref="H9:L9"/>
    <mergeCell ref="B10:D10"/>
    <mergeCell ref="E10:G10"/>
    <mergeCell ref="H10:L10"/>
    <mergeCell ref="B11:D11"/>
    <mergeCell ref="E11:G11"/>
    <mergeCell ref="H11:L11"/>
    <mergeCell ref="B12:G12"/>
    <mergeCell ref="H12:J12"/>
    <mergeCell ref="K12:L12"/>
    <mergeCell ref="B13:G13"/>
    <mergeCell ref="H13:J15"/>
    <mergeCell ref="B14:G14"/>
    <mergeCell ref="K14:K15"/>
    <mergeCell ref="L14:L15"/>
    <mergeCell ref="B15:G15"/>
    <mergeCell ref="B17:L17"/>
    <mergeCell ref="C18:F18"/>
    <mergeCell ref="G18:I18"/>
    <mergeCell ref="J18:L18"/>
    <mergeCell ref="C19:F19"/>
    <mergeCell ref="G19:I19"/>
    <mergeCell ref="J19:L19"/>
    <mergeCell ref="C44:G44"/>
    <mergeCell ref="C20:F20"/>
    <mergeCell ref="G20:I20"/>
    <mergeCell ref="J20:L20"/>
    <mergeCell ref="C21:F21"/>
    <mergeCell ref="G21:I21"/>
    <mergeCell ref="J21:L21"/>
    <mergeCell ref="C22:F22"/>
    <mergeCell ref="G22:I22"/>
    <mergeCell ref="J22:L22"/>
    <mergeCell ref="B24:L24"/>
    <mergeCell ref="B26:L26"/>
    <mergeCell ref="H60:I60"/>
    <mergeCell ref="C45:G45"/>
    <mergeCell ref="J50:J51"/>
    <mergeCell ref="K50:K51"/>
    <mergeCell ref="H52:I52"/>
    <mergeCell ref="H53:I53"/>
    <mergeCell ref="H54:I54"/>
    <mergeCell ref="H55:I55"/>
    <mergeCell ref="H56:I56"/>
    <mergeCell ref="H57:I57"/>
    <mergeCell ref="H58:I58"/>
    <mergeCell ref="H59:I59"/>
    <mergeCell ref="C81:E81"/>
    <mergeCell ref="I89:K89"/>
    <mergeCell ref="H61:I61"/>
    <mergeCell ref="H62:I62"/>
    <mergeCell ref="J65:J66"/>
    <mergeCell ref="K65:K66"/>
    <mergeCell ref="H66:I66"/>
    <mergeCell ref="H67:I67"/>
    <mergeCell ref="I90:K90"/>
    <mergeCell ref="H68:I68"/>
    <mergeCell ref="H69:I69"/>
    <mergeCell ref="H70:I70"/>
    <mergeCell ref="H71:I71"/>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5"/>
  <dimension ref="A1:J98"/>
  <sheetViews>
    <sheetView view="pageBreakPreview" zoomScaleSheetLayoutView="100" workbookViewId="0">
      <selection activeCell="G17" sqref="G17"/>
    </sheetView>
  </sheetViews>
  <sheetFormatPr defaultRowHeight="15"/>
  <cols>
    <col min="2" max="2" width="10.28515625" bestFit="1" customWidth="1"/>
  </cols>
  <sheetData>
    <row r="1" spans="1:10" ht="18">
      <c r="A1" s="485" t="s">
        <v>529</v>
      </c>
      <c r="B1" s="485"/>
      <c r="C1" s="485"/>
      <c r="D1" s="485"/>
      <c r="E1" s="485"/>
      <c r="F1" s="485"/>
      <c r="G1" s="485"/>
      <c r="H1" s="485"/>
      <c r="I1" s="485"/>
      <c r="J1" s="485"/>
    </row>
    <row r="2" spans="1:10">
      <c r="A2" s="500" t="s">
        <v>238</v>
      </c>
      <c r="B2" s="500"/>
      <c r="C2" s="500"/>
      <c r="D2" s="500"/>
      <c r="E2" s="500"/>
      <c r="F2" s="500"/>
      <c r="G2" s="500"/>
      <c r="H2" s="500"/>
      <c r="I2" s="500"/>
      <c r="J2" s="500"/>
    </row>
    <row r="3" spans="1:10">
      <c r="A3" s="486" t="s">
        <v>239</v>
      </c>
      <c r="B3" s="486"/>
      <c r="C3" s="486"/>
      <c r="D3" s="486"/>
      <c r="E3" s="486" t="str">
        <f>Introduction!D16</f>
        <v>Mrs. Saroj Nimbiwal</v>
      </c>
      <c r="F3" s="486"/>
      <c r="G3" s="486"/>
      <c r="H3" s="486"/>
      <c r="I3" s="486"/>
      <c r="J3" s="486"/>
    </row>
    <row r="4" spans="1:10">
      <c r="A4" s="486" t="s">
        <v>38</v>
      </c>
      <c r="B4" s="486"/>
      <c r="C4" s="486"/>
      <c r="D4" s="486"/>
      <c r="E4" s="486" t="str">
        <f>Introduction!D17</f>
        <v>Ex. Computer Teacher</v>
      </c>
      <c r="F4" s="486"/>
      <c r="G4" s="486"/>
      <c r="H4" s="486"/>
      <c r="I4" s="486"/>
      <c r="J4" s="486"/>
    </row>
    <row r="5" spans="1:10">
      <c r="A5" s="486" t="s">
        <v>240</v>
      </c>
      <c r="B5" s="486"/>
      <c r="C5" s="486"/>
      <c r="D5" s="486"/>
      <c r="E5" s="486" t="str">
        <f>Introduction!D20</f>
        <v>ABCDE1234G</v>
      </c>
      <c r="F5" s="486"/>
      <c r="G5" s="486"/>
      <c r="H5" s="486"/>
      <c r="I5" s="486"/>
      <c r="J5" s="486"/>
    </row>
    <row r="6" spans="1:10">
      <c r="A6" s="486" t="s">
        <v>211</v>
      </c>
      <c r="B6" s="486"/>
      <c r="C6" s="486"/>
      <c r="D6" s="486"/>
      <c r="E6" s="486" t="str">
        <f>Introduction!D19</f>
        <v>GSSS Bhattu Kalan</v>
      </c>
      <c r="F6" s="486"/>
      <c r="G6" s="486"/>
      <c r="H6" s="486"/>
      <c r="I6" s="486"/>
      <c r="J6" s="486"/>
    </row>
    <row r="7" spans="1:10">
      <c r="A7" s="65"/>
      <c r="B7" s="65"/>
      <c r="C7" s="65"/>
      <c r="D7" s="65"/>
      <c r="E7" s="65"/>
      <c r="F7" s="65"/>
      <c r="G7" s="66" t="s">
        <v>82</v>
      </c>
      <c r="H7" s="66"/>
      <c r="I7" s="66"/>
      <c r="J7" s="66" t="s">
        <v>82</v>
      </c>
    </row>
    <row r="8" spans="1:10">
      <c r="A8" s="67" t="s">
        <v>241</v>
      </c>
      <c r="B8" s="67" t="s">
        <v>242</v>
      </c>
      <c r="C8" s="68"/>
      <c r="D8" s="68"/>
      <c r="E8" s="68"/>
      <c r="F8" s="68"/>
      <c r="G8" s="64"/>
      <c r="H8" s="64"/>
      <c r="I8" s="64"/>
      <c r="J8" s="69">
        <f>Statement!J25</f>
        <v>865592</v>
      </c>
    </row>
    <row r="9" spans="1:10">
      <c r="A9" s="68"/>
      <c r="B9" s="68" t="s">
        <v>539</v>
      </c>
      <c r="C9" s="68"/>
      <c r="D9" s="68"/>
      <c r="E9" s="68"/>
      <c r="F9" s="68"/>
      <c r="G9" s="64"/>
      <c r="H9" s="64"/>
      <c r="I9" s="64"/>
      <c r="J9" s="64"/>
    </row>
    <row r="10" spans="1:10">
      <c r="A10" s="67" t="s">
        <v>243</v>
      </c>
      <c r="B10" s="67" t="s">
        <v>244</v>
      </c>
      <c r="C10" s="68"/>
      <c r="D10" s="68"/>
      <c r="E10" s="68"/>
      <c r="F10" s="68"/>
      <c r="G10" s="64"/>
      <c r="H10" s="64"/>
      <c r="I10" s="64"/>
      <c r="J10" s="64"/>
    </row>
    <row r="11" spans="1:10">
      <c r="A11" s="64"/>
      <c r="B11" s="63">
        <v>1</v>
      </c>
      <c r="C11" s="63" t="s">
        <v>245</v>
      </c>
      <c r="D11" s="63"/>
      <c r="E11" s="63"/>
      <c r="F11" s="64"/>
      <c r="G11" s="70">
        <v>0</v>
      </c>
      <c r="H11" s="64"/>
      <c r="I11" s="64"/>
      <c r="J11" s="64"/>
    </row>
    <row r="12" spans="1:10">
      <c r="A12" s="64"/>
      <c r="B12" s="63">
        <v>2</v>
      </c>
      <c r="C12" s="63" t="s">
        <v>134</v>
      </c>
      <c r="D12" s="63"/>
      <c r="E12" s="63"/>
      <c r="F12" s="64"/>
      <c r="G12" s="71">
        <f>Statement!F25</f>
        <v>27936</v>
      </c>
      <c r="H12" s="64"/>
      <c r="I12" s="64"/>
      <c r="J12" s="64"/>
    </row>
    <row r="13" spans="1:10">
      <c r="A13" s="64"/>
      <c r="B13" s="63">
        <v>3</v>
      </c>
      <c r="C13" s="63" t="s">
        <v>246</v>
      </c>
      <c r="D13" s="64"/>
      <c r="E13" s="64"/>
      <c r="F13" s="64"/>
      <c r="G13" s="70">
        <v>0</v>
      </c>
      <c r="H13" s="64"/>
      <c r="I13" s="64"/>
      <c r="J13" s="64"/>
    </row>
    <row r="14" spans="1:10">
      <c r="A14" s="64"/>
      <c r="B14" s="63">
        <v>4</v>
      </c>
      <c r="C14" s="63" t="s">
        <v>247</v>
      </c>
      <c r="D14" s="64"/>
      <c r="E14" s="64"/>
      <c r="F14" s="64"/>
      <c r="G14" s="70">
        <f>1200*Introduction!D26</f>
        <v>0</v>
      </c>
      <c r="H14" s="64"/>
      <c r="I14" s="64"/>
      <c r="J14" s="64"/>
    </row>
    <row r="15" spans="1:10">
      <c r="A15" s="68"/>
      <c r="B15" s="64"/>
      <c r="C15" s="64"/>
      <c r="D15" s="64"/>
      <c r="E15" s="64"/>
      <c r="F15" s="68" t="s">
        <v>83</v>
      </c>
      <c r="G15" s="268">
        <f>G11+G12+G13+G14</f>
        <v>27936</v>
      </c>
      <c r="H15" s="64"/>
      <c r="I15" s="64"/>
      <c r="J15" s="69">
        <f>G15</f>
        <v>27936</v>
      </c>
    </row>
    <row r="16" spans="1:10">
      <c r="A16" s="64"/>
      <c r="C16" s="65" t="s">
        <v>540</v>
      </c>
      <c r="D16" s="65"/>
      <c r="E16" s="65"/>
      <c r="F16" s="67"/>
      <c r="G16" s="65"/>
      <c r="H16" s="65"/>
      <c r="I16" s="65"/>
      <c r="J16" s="267">
        <f>J8-J15</f>
        <v>837656</v>
      </c>
    </row>
    <row r="17" spans="1:10">
      <c r="A17" s="68"/>
      <c r="B17" s="64" t="s">
        <v>541</v>
      </c>
      <c r="C17" s="64"/>
      <c r="D17" s="64"/>
      <c r="E17" s="64"/>
      <c r="F17" s="68"/>
      <c r="G17" s="70">
        <v>40000</v>
      </c>
      <c r="H17" s="64"/>
      <c r="I17" s="64"/>
      <c r="J17" s="69"/>
    </row>
    <row r="18" spans="1:10">
      <c r="A18" s="68"/>
      <c r="C18" s="65" t="s">
        <v>542</v>
      </c>
      <c r="D18" s="65"/>
      <c r="E18" s="65"/>
      <c r="F18" s="67"/>
      <c r="G18" s="269"/>
      <c r="H18" s="65"/>
      <c r="I18" s="65"/>
      <c r="J18" s="270">
        <f>J16-G17</f>
        <v>797656</v>
      </c>
    </row>
    <row r="19" spans="1:10">
      <c r="A19" s="64" t="s">
        <v>84</v>
      </c>
      <c r="B19" s="67" t="s">
        <v>248</v>
      </c>
      <c r="C19" s="64"/>
      <c r="D19" s="64"/>
      <c r="E19" s="64"/>
      <c r="F19" s="64"/>
      <c r="G19" s="64"/>
      <c r="H19" s="64"/>
      <c r="I19" s="64"/>
      <c r="J19" s="69">
        <f>Introduction!D50</f>
        <v>0</v>
      </c>
    </row>
    <row r="20" spans="1:10">
      <c r="A20" s="64"/>
      <c r="B20" s="64"/>
      <c r="C20" s="64"/>
      <c r="D20" s="64"/>
      <c r="E20" s="64"/>
      <c r="F20" s="73" t="s">
        <v>83</v>
      </c>
      <c r="G20" s="64"/>
      <c r="H20" s="64"/>
      <c r="I20" s="64"/>
      <c r="J20" s="72">
        <f>J18+J19</f>
        <v>797656</v>
      </c>
    </row>
    <row r="21" spans="1:10">
      <c r="A21" s="73" t="s">
        <v>249</v>
      </c>
      <c r="B21" s="67" t="s">
        <v>250</v>
      </c>
      <c r="C21" s="68"/>
      <c r="D21" s="68"/>
      <c r="E21" s="68"/>
      <c r="F21" s="68"/>
      <c r="G21" s="68"/>
      <c r="H21" s="68"/>
      <c r="I21" s="64"/>
      <c r="J21" s="74"/>
    </row>
    <row r="22" spans="1:10">
      <c r="A22" s="64"/>
      <c r="B22" s="63" t="s">
        <v>251</v>
      </c>
      <c r="C22" s="63"/>
      <c r="D22" s="63"/>
      <c r="E22" s="63"/>
      <c r="F22" s="63"/>
      <c r="G22" s="63"/>
      <c r="H22" s="63"/>
      <c r="I22" s="63"/>
      <c r="J22" s="75">
        <f>Introduction!D57</f>
        <v>0</v>
      </c>
    </row>
    <row r="23" spans="1:10">
      <c r="A23" s="64"/>
      <c r="B23" s="64"/>
      <c r="C23" s="64"/>
      <c r="D23" s="64"/>
      <c r="E23" s="64"/>
      <c r="F23" s="73" t="s">
        <v>252</v>
      </c>
      <c r="G23" s="64"/>
      <c r="H23" s="64"/>
      <c r="I23" s="64"/>
      <c r="J23" s="72">
        <f>(J20-J22)</f>
        <v>797656</v>
      </c>
    </row>
    <row r="24" spans="1:10">
      <c r="A24" s="73" t="s">
        <v>85</v>
      </c>
      <c r="B24" s="67" t="s">
        <v>253</v>
      </c>
      <c r="C24" s="64"/>
      <c r="D24" s="64"/>
      <c r="E24" s="64"/>
      <c r="F24" s="64"/>
      <c r="G24" s="64"/>
      <c r="H24" s="64"/>
      <c r="I24" s="64"/>
      <c r="J24" s="69">
        <f>Introduction!D51</f>
        <v>0</v>
      </c>
    </row>
    <row r="25" spans="1:10">
      <c r="A25" s="73" t="s">
        <v>86</v>
      </c>
      <c r="B25" s="67" t="s">
        <v>87</v>
      </c>
      <c r="C25" s="73"/>
      <c r="D25" s="64"/>
      <c r="E25" s="64"/>
      <c r="F25" s="64"/>
      <c r="G25" s="64"/>
      <c r="H25" s="64"/>
      <c r="I25" s="64"/>
      <c r="J25" s="72">
        <f>J23+J24</f>
        <v>797656</v>
      </c>
    </row>
    <row r="26" spans="1:10">
      <c r="A26" s="73" t="s">
        <v>88</v>
      </c>
      <c r="B26" s="488" t="s">
        <v>254</v>
      </c>
      <c r="C26" s="488"/>
      <c r="D26" s="488"/>
      <c r="E26" s="488"/>
      <c r="F26" s="488"/>
      <c r="G26" s="488"/>
      <c r="H26" s="488"/>
      <c r="I26" s="488"/>
      <c r="J26" s="72">
        <f>Introduction!D52</f>
        <v>0</v>
      </c>
    </row>
    <row r="27" spans="1:10">
      <c r="A27" s="73" t="s">
        <v>89</v>
      </c>
      <c r="B27" s="488" t="s">
        <v>255</v>
      </c>
      <c r="C27" s="488"/>
      <c r="D27" s="488"/>
      <c r="E27" s="488"/>
      <c r="F27" s="488"/>
      <c r="G27" s="488"/>
      <c r="H27" s="488"/>
      <c r="I27" s="488"/>
      <c r="J27" s="72">
        <f>J25+J26</f>
        <v>797656</v>
      </c>
    </row>
    <row r="28" spans="1:10">
      <c r="A28" s="73" t="s">
        <v>90</v>
      </c>
      <c r="B28" s="67" t="s">
        <v>256</v>
      </c>
      <c r="C28" s="64"/>
      <c r="D28" s="64"/>
      <c r="E28" s="64"/>
      <c r="F28" s="64"/>
      <c r="G28" s="64"/>
      <c r="H28" s="64"/>
      <c r="I28" s="64"/>
      <c r="J28" s="64"/>
    </row>
    <row r="29" spans="1:10">
      <c r="A29" s="64"/>
      <c r="B29" s="68" t="s">
        <v>257</v>
      </c>
      <c r="C29" s="68" t="s">
        <v>343</v>
      </c>
      <c r="D29" s="64"/>
      <c r="E29" s="64"/>
      <c r="F29" s="64"/>
      <c r="G29" s="64"/>
      <c r="H29" s="64"/>
      <c r="I29" s="161">
        <f>IF(Introduction!D24=1,Statement!N25,Statement!K25)</f>
        <v>0</v>
      </c>
      <c r="J29" s="64"/>
    </row>
    <row r="30" spans="1:10">
      <c r="A30" s="64"/>
      <c r="B30" s="68" t="s">
        <v>258</v>
      </c>
      <c r="C30" s="63" t="s">
        <v>259</v>
      </c>
      <c r="D30" s="64"/>
      <c r="E30" s="64"/>
      <c r="F30" s="64"/>
      <c r="G30" s="64"/>
      <c r="H30" s="64"/>
      <c r="I30" s="69">
        <f>Statement!M25</f>
        <v>0</v>
      </c>
      <c r="J30" s="64"/>
    </row>
    <row r="31" spans="1:10">
      <c r="A31" s="64"/>
      <c r="B31" s="68" t="s">
        <v>260</v>
      </c>
      <c r="C31" s="68" t="s">
        <v>261</v>
      </c>
      <c r="D31" s="64"/>
      <c r="E31" s="64"/>
      <c r="F31" s="64"/>
      <c r="G31" s="64"/>
      <c r="H31" s="64"/>
      <c r="I31" s="69">
        <f>Introduction!D59</f>
        <v>0</v>
      </c>
      <c r="J31" s="64"/>
    </row>
    <row r="32" spans="1:10">
      <c r="A32" s="64"/>
      <c r="B32" s="68" t="s">
        <v>262</v>
      </c>
      <c r="C32" s="63" t="s">
        <v>263</v>
      </c>
      <c r="D32" s="64"/>
      <c r="E32" s="64"/>
      <c r="F32" s="64"/>
      <c r="G32" s="64"/>
      <c r="H32" s="64"/>
      <c r="I32" s="69">
        <f>Introduction!D60</f>
        <v>0</v>
      </c>
      <c r="J32" s="64"/>
    </row>
    <row r="33" spans="1:10">
      <c r="A33" s="64"/>
      <c r="B33" s="68" t="s">
        <v>264</v>
      </c>
      <c r="C33" s="68" t="s">
        <v>265</v>
      </c>
      <c r="D33" s="64"/>
      <c r="E33" s="64"/>
      <c r="F33" s="64"/>
      <c r="G33" s="64"/>
      <c r="H33" s="64"/>
      <c r="I33" s="69">
        <f>Introduction!D61</f>
        <v>0</v>
      </c>
      <c r="J33" s="64"/>
    </row>
    <row r="34" spans="1:10">
      <c r="A34" s="64"/>
      <c r="B34" s="68" t="s">
        <v>266</v>
      </c>
      <c r="C34" s="68" t="s">
        <v>267</v>
      </c>
      <c r="D34" s="64"/>
      <c r="E34" s="64"/>
      <c r="F34" s="64"/>
      <c r="G34" s="64"/>
      <c r="H34" s="64"/>
      <c r="I34" s="69">
        <f>Introduction!D62</f>
        <v>0</v>
      </c>
      <c r="J34" s="64"/>
    </row>
    <row r="35" spans="1:10">
      <c r="A35" s="64"/>
      <c r="B35" s="68" t="s">
        <v>268</v>
      </c>
      <c r="C35" s="68" t="s">
        <v>269</v>
      </c>
      <c r="D35" s="64"/>
      <c r="E35" s="64"/>
      <c r="F35" s="64"/>
      <c r="G35" s="64"/>
      <c r="H35" s="64"/>
      <c r="I35" s="69">
        <f>Introduction!D63</f>
        <v>0</v>
      </c>
      <c r="J35" s="64"/>
    </row>
    <row r="36" spans="1:10">
      <c r="A36" s="64"/>
      <c r="B36" s="68" t="s">
        <v>270</v>
      </c>
      <c r="C36" s="68" t="s">
        <v>271</v>
      </c>
      <c r="D36" s="64"/>
      <c r="E36" s="64"/>
      <c r="F36" s="64"/>
      <c r="G36" s="64"/>
      <c r="H36" s="64"/>
      <c r="I36" s="69">
        <f>Introduction!D64</f>
        <v>0</v>
      </c>
      <c r="J36" s="64"/>
    </row>
    <row r="37" spans="1:10">
      <c r="A37" s="64"/>
      <c r="B37" s="68" t="s">
        <v>223</v>
      </c>
      <c r="C37" s="68" t="s">
        <v>272</v>
      </c>
      <c r="D37" s="64"/>
      <c r="E37" s="64"/>
      <c r="F37" s="64"/>
      <c r="G37" s="64"/>
      <c r="H37" s="64"/>
      <c r="I37" s="69">
        <f>Introduction!D65</f>
        <v>0</v>
      </c>
      <c r="J37" s="64"/>
    </row>
    <row r="38" spans="1:10">
      <c r="A38" s="64"/>
      <c r="B38" s="68" t="s">
        <v>273</v>
      </c>
      <c r="C38" s="68" t="s">
        <v>274</v>
      </c>
      <c r="D38" s="64"/>
      <c r="E38" s="64"/>
      <c r="F38" s="64"/>
      <c r="G38" s="64"/>
      <c r="H38" s="64"/>
      <c r="I38" s="69">
        <f>Introduction!D66</f>
        <v>0</v>
      </c>
      <c r="J38" s="64"/>
    </row>
    <row r="39" spans="1:10">
      <c r="A39" s="64"/>
      <c r="B39" s="68"/>
      <c r="C39" s="68"/>
      <c r="D39" s="67" t="s">
        <v>275</v>
      </c>
      <c r="E39" s="64"/>
      <c r="F39" s="64"/>
      <c r="G39" s="64"/>
      <c r="H39" s="64"/>
      <c r="I39" s="72">
        <f>(I29+I30+I31+I32+I33+I34+I35+I36+I37+I38)</f>
        <v>0</v>
      </c>
      <c r="J39" s="72">
        <f>IF(I39&gt;150000,150000,I39)</f>
        <v>0</v>
      </c>
    </row>
    <row r="40" spans="1:10">
      <c r="A40" s="64"/>
      <c r="B40" s="68" t="s">
        <v>276</v>
      </c>
      <c r="C40" s="63" t="s">
        <v>277</v>
      </c>
      <c r="D40" s="64"/>
      <c r="E40" s="64"/>
      <c r="F40" s="64"/>
      <c r="G40" s="76"/>
      <c r="H40" s="64"/>
      <c r="I40" s="69">
        <f>Introduction!D67</f>
        <v>0</v>
      </c>
      <c r="J40" s="69">
        <f>IF(I40&gt;50000,25000,I40*50%)</f>
        <v>0</v>
      </c>
    </row>
    <row r="41" spans="1:10">
      <c r="A41" s="64"/>
      <c r="B41" s="68" t="s">
        <v>278</v>
      </c>
      <c r="C41" s="489" t="s">
        <v>279</v>
      </c>
      <c r="D41" s="489"/>
      <c r="E41" s="489"/>
      <c r="F41" s="489"/>
      <c r="G41" s="489"/>
      <c r="H41" s="489"/>
      <c r="I41" s="72">
        <f>Introduction!D68</f>
        <v>0</v>
      </c>
      <c r="J41" s="72">
        <f>I41</f>
        <v>0</v>
      </c>
    </row>
    <row r="42" spans="1:10">
      <c r="A42" s="64"/>
      <c r="B42" s="68" t="s">
        <v>280</v>
      </c>
      <c r="C42" s="489" t="s">
        <v>230</v>
      </c>
      <c r="D42" s="489"/>
      <c r="E42" s="489"/>
      <c r="F42" s="489"/>
      <c r="G42" s="489"/>
      <c r="H42" s="489"/>
      <c r="I42" s="72">
        <f>Introduction!D69</f>
        <v>0</v>
      </c>
      <c r="J42" s="72">
        <f>IF(I42&gt;50000,50000,I42)</f>
        <v>0</v>
      </c>
    </row>
    <row r="43" spans="1:10">
      <c r="A43" s="73" t="s">
        <v>91</v>
      </c>
      <c r="B43" s="67" t="s">
        <v>281</v>
      </c>
      <c r="C43" s="64"/>
      <c r="D43" s="64"/>
      <c r="E43" s="64"/>
      <c r="F43" s="64"/>
      <c r="G43" s="64"/>
      <c r="H43" s="64"/>
      <c r="I43" s="64"/>
      <c r="J43" s="64"/>
    </row>
    <row r="44" spans="1:10">
      <c r="A44" s="77"/>
      <c r="B44" s="78" t="s">
        <v>223</v>
      </c>
      <c r="C44" s="78" t="s">
        <v>282</v>
      </c>
      <c r="D44" s="78"/>
      <c r="E44" s="78"/>
      <c r="F44" s="78"/>
      <c r="G44" s="78"/>
      <c r="H44" s="78"/>
      <c r="I44" s="78">
        <f>Introduction!D71</f>
        <v>0</v>
      </c>
      <c r="J44" s="79">
        <f>IF(I44&gt;25000,25000,I44)</f>
        <v>0</v>
      </c>
    </row>
    <row r="45" spans="1:10">
      <c r="A45" s="77"/>
      <c r="B45" s="80" t="s">
        <v>224</v>
      </c>
      <c r="C45" s="80" t="s">
        <v>283</v>
      </c>
      <c r="D45" s="80"/>
      <c r="E45" s="80"/>
      <c r="F45" s="80"/>
      <c r="G45" s="80"/>
      <c r="H45" s="80"/>
      <c r="I45" s="80"/>
      <c r="J45" s="81">
        <f>Introduction!D72</f>
        <v>0</v>
      </c>
    </row>
    <row r="46" spans="1:10">
      <c r="A46" s="77"/>
      <c r="B46" s="78" t="s">
        <v>225</v>
      </c>
      <c r="C46" s="78" t="s">
        <v>284</v>
      </c>
      <c r="D46" s="78"/>
      <c r="E46" s="78"/>
      <c r="F46" s="78"/>
      <c r="G46" s="78"/>
      <c r="H46" s="78"/>
      <c r="I46" s="78"/>
      <c r="J46" s="81">
        <f>Introduction!D73</f>
        <v>0</v>
      </c>
    </row>
    <row r="47" spans="1:10">
      <c r="A47" s="77"/>
      <c r="B47" s="80" t="s">
        <v>227</v>
      </c>
      <c r="C47" s="80" t="s">
        <v>285</v>
      </c>
      <c r="D47" s="80"/>
      <c r="E47" s="80"/>
      <c r="F47" s="80"/>
      <c r="G47" s="80"/>
      <c r="H47" s="80"/>
      <c r="I47" s="80"/>
      <c r="J47" s="81">
        <f>Introduction!D74</f>
        <v>0</v>
      </c>
    </row>
    <row r="48" spans="1:10">
      <c r="A48" s="77"/>
      <c r="B48" s="80" t="s">
        <v>228</v>
      </c>
      <c r="C48" s="490" t="s">
        <v>229</v>
      </c>
      <c r="D48" s="490"/>
      <c r="E48" s="490"/>
      <c r="F48" s="490"/>
      <c r="G48" s="490"/>
      <c r="H48" s="490"/>
      <c r="I48" s="103">
        <f>Introduction!D75</f>
        <v>0</v>
      </c>
      <c r="J48" s="81">
        <f>IF(I48&gt;=10000,10000,I48)</f>
        <v>0</v>
      </c>
    </row>
    <row r="49" spans="1:10">
      <c r="A49" s="77"/>
      <c r="B49" s="78" t="s">
        <v>286</v>
      </c>
      <c r="C49" s="78" t="s">
        <v>287</v>
      </c>
      <c r="D49" s="78"/>
      <c r="E49" s="78"/>
      <c r="F49" s="78"/>
      <c r="G49" s="78"/>
      <c r="H49" s="78"/>
      <c r="I49" s="78"/>
      <c r="J49" s="81">
        <f>Introduction!D76</f>
        <v>0</v>
      </c>
    </row>
    <row r="50" spans="1:10">
      <c r="A50" s="162" t="s">
        <v>381</v>
      </c>
      <c r="B50" s="77" t="s">
        <v>288</v>
      </c>
      <c r="C50" s="77"/>
      <c r="D50" s="77"/>
      <c r="E50" s="77"/>
      <c r="F50" s="77"/>
      <c r="G50" s="77"/>
      <c r="H50" s="77"/>
      <c r="I50" s="77"/>
      <c r="J50" s="80">
        <f>(J39+J40+J41+J44+J45+J46+J47+J48+J49+J42)</f>
        <v>0</v>
      </c>
    </row>
    <row r="51" spans="1:10" ht="30" customHeight="1">
      <c r="A51" s="73" t="s">
        <v>93</v>
      </c>
      <c r="B51" s="82" t="s">
        <v>289</v>
      </c>
      <c r="C51" s="69"/>
      <c r="D51" s="69"/>
      <c r="E51" s="69"/>
      <c r="F51" s="69"/>
      <c r="G51" s="69"/>
      <c r="H51" s="69"/>
      <c r="I51" s="69">
        <f>J27-J50</f>
        <v>797656</v>
      </c>
      <c r="J51" s="69">
        <f>ROUNDUP(I51,-1)</f>
        <v>797660</v>
      </c>
    </row>
    <row r="52" spans="1:10">
      <c r="A52" s="73" t="s">
        <v>94</v>
      </c>
      <c r="B52" s="491" t="s">
        <v>92</v>
      </c>
      <c r="C52" s="491"/>
      <c r="D52" s="491"/>
      <c r="E52" s="93" t="s">
        <v>290</v>
      </c>
      <c r="F52" s="492" t="s">
        <v>345</v>
      </c>
      <c r="G52" s="492"/>
      <c r="H52" s="492"/>
      <c r="I52" s="487" t="s">
        <v>346</v>
      </c>
      <c r="J52" s="487"/>
    </row>
    <row r="53" spans="1:10">
      <c r="A53" s="64"/>
      <c r="B53" s="494" t="s">
        <v>291</v>
      </c>
      <c r="C53" s="494"/>
      <c r="D53" s="494"/>
      <c r="E53" s="83" t="s">
        <v>347</v>
      </c>
      <c r="F53" s="495" t="s">
        <v>347</v>
      </c>
      <c r="G53" s="495"/>
      <c r="H53" s="495"/>
      <c r="I53" s="493" t="s">
        <v>347</v>
      </c>
      <c r="J53" s="493"/>
    </row>
    <row r="54" spans="1:10">
      <c r="A54" s="64"/>
      <c r="B54" s="494" t="s">
        <v>344</v>
      </c>
      <c r="C54" s="494"/>
      <c r="D54" s="494"/>
      <c r="E54" s="84">
        <v>0.05</v>
      </c>
      <c r="F54" s="495">
        <f>IF(J51&lt;=250000,0,IF(J51&gt;500000,250000,J51-250000))</f>
        <v>250000</v>
      </c>
      <c r="G54" s="495"/>
      <c r="H54" s="495"/>
      <c r="I54" s="496">
        <f>ROUND(F54*0.05,0)</f>
        <v>12500</v>
      </c>
      <c r="J54" s="497"/>
    </row>
    <row r="55" spans="1:10">
      <c r="A55" s="64"/>
      <c r="B55" s="494" t="s">
        <v>316</v>
      </c>
      <c r="C55" s="494"/>
      <c r="D55" s="494"/>
      <c r="E55" s="84">
        <v>0.2</v>
      </c>
      <c r="F55" s="495">
        <f>IF(J51&lt;=500000,0,IF(J51&gt;1000000,500000,J51-500000))</f>
        <v>297660</v>
      </c>
      <c r="G55" s="495"/>
      <c r="H55" s="495"/>
      <c r="I55" s="501">
        <f>ROUND(F55*0.2,0)</f>
        <v>59532</v>
      </c>
      <c r="J55" s="502"/>
    </row>
    <row r="56" spans="1:10">
      <c r="A56" s="64"/>
      <c r="B56" s="494" t="s">
        <v>317</v>
      </c>
      <c r="C56" s="494"/>
      <c r="D56" s="494"/>
      <c r="E56" s="84">
        <v>0.3</v>
      </c>
      <c r="F56" s="495">
        <f>IF(J51&lt;=1000000,0,J51-1000000)</f>
        <v>0</v>
      </c>
      <c r="G56" s="495"/>
      <c r="H56" s="495"/>
      <c r="I56" s="493">
        <f>ROUND(F56*0.3,0)</f>
        <v>0</v>
      </c>
      <c r="J56" s="493"/>
    </row>
    <row r="57" spans="1:10">
      <c r="A57" s="65" t="s">
        <v>95</v>
      </c>
      <c r="B57" s="67" t="s">
        <v>292</v>
      </c>
      <c r="C57" s="64"/>
      <c r="D57" s="64"/>
      <c r="E57" s="64"/>
      <c r="F57" s="67"/>
      <c r="G57" s="64"/>
      <c r="H57" s="85" t="s">
        <v>83</v>
      </c>
      <c r="I57" s="496">
        <f>I54+I55+I56</f>
        <v>72032</v>
      </c>
      <c r="J57" s="497"/>
    </row>
    <row r="58" spans="1:10">
      <c r="A58" s="65" t="s">
        <v>96</v>
      </c>
      <c r="B58" s="67" t="s">
        <v>293</v>
      </c>
      <c r="C58" s="65"/>
      <c r="D58" s="65"/>
      <c r="E58" s="65"/>
      <c r="F58" s="65"/>
      <c r="G58" s="65"/>
      <c r="H58" s="65"/>
      <c r="I58" s="86"/>
      <c r="J58" s="87">
        <f>IF(I54&lt;=5000,MIN(I54,2500),0)</f>
        <v>0</v>
      </c>
    </row>
    <row r="59" spans="1:10">
      <c r="A59" s="65" t="s">
        <v>97</v>
      </c>
      <c r="B59" s="67" t="s">
        <v>377</v>
      </c>
      <c r="C59" s="65"/>
      <c r="D59" s="65"/>
      <c r="E59" s="65"/>
      <c r="F59" s="65"/>
      <c r="G59" s="65"/>
      <c r="H59" s="65"/>
      <c r="I59" s="86"/>
      <c r="J59" s="88">
        <f>IF(I57&lt;J58,0,I57-J58)</f>
        <v>72032</v>
      </c>
    </row>
    <row r="60" spans="1:10">
      <c r="A60" s="65" t="s">
        <v>296</v>
      </c>
      <c r="B60" s="488" t="s">
        <v>294</v>
      </c>
      <c r="C60" s="488"/>
      <c r="D60" s="488"/>
      <c r="E60" s="488"/>
      <c r="F60" s="488"/>
      <c r="G60" s="488"/>
      <c r="H60" s="488"/>
      <c r="I60" s="488"/>
      <c r="J60" s="88">
        <f>ROUND(J26*0.1,0)</f>
        <v>0</v>
      </c>
    </row>
    <row r="61" spans="1:10">
      <c r="A61" s="65" t="s">
        <v>297</v>
      </c>
      <c r="B61" s="488" t="s">
        <v>295</v>
      </c>
      <c r="C61" s="488"/>
      <c r="D61" s="488"/>
      <c r="E61" s="488"/>
      <c r="F61" s="488"/>
      <c r="G61" s="488"/>
      <c r="H61" s="488"/>
      <c r="I61" s="488"/>
      <c r="J61" s="88">
        <f>J59-J60</f>
        <v>72032</v>
      </c>
    </row>
    <row r="62" spans="1:10">
      <c r="A62" s="73" t="s">
        <v>298</v>
      </c>
      <c r="B62" s="67" t="s">
        <v>527</v>
      </c>
      <c r="C62" s="64"/>
      <c r="D62" s="64"/>
      <c r="E62" s="64"/>
      <c r="F62" s="64"/>
      <c r="G62" s="64"/>
      <c r="H62" s="64"/>
      <c r="I62" s="64"/>
      <c r="J62" s="89">
        <f>ROUND(J61*4/100,0)</f>
        <v>2881</v>
      </c>
    </row>
    <row r="63" spans="1:10">
      <c r="A63" s="73" t="s">
        <v>300</v>
      </c>
      <c r="B63" s="67" t="s">
        <v>380</v>
      </c>
      <c r="C63" s="64"/>
      <c r="D63" s="64"/>
      <c r="E63" s="64"/>
      <c r="F63" s="64"/>
      <c r="G63" s="64"/>
      <c r="H63" s="64"/>
      <c r="I63" s="64"/>
      <c r="J63" s="90">
        <f>J61+J62</f>
        <v>74913</v>
      </c>
    </row>
    <row r="64" spans="1:10">
      <c r="A64" s="65" t="s">
        <v>302</v>
      </c>
      <c r="B64" s="67" t="s">
        <v>299</v>
      </c>
      <c r="C64" s="65"/>
      <c r="D64" s="65"/>
      <c r="E64" s="65"/>
      <c r="F64" s="65"/>
      <c r="G64" s="65"/>
      <c r="H64" s="65"/>
      <c r="I64" s="86"/>
      <c r="J64" s="87">
        <f>'Form 10E'!H66</f>
        <v>0</v>
      </c>
    </row>
    <row r="65" spans="1:10">
      <c r="A65" s="65" t="s">
        <v>304</v>
      </c>
      <c r="B65" s="67" t="s">
        <v>301</v>
      </c>
      <c r="C65" s="65"/>
      <c r="D65" s="65"/>
      <c r="E65" s="65"/>
      <c r="F65" s="65"/>
      <c r="G65" s="65"/>
      <c r="H65" s="65"/>
      <c r="I65" s="86"/>
      <c r="J65" s="91">
        <f>IF(J63-J64&lt;0,0,J63-J64)</f>
        <v>74913</v>
      </c>
    </row>
    <row r="66" spans="1:10">
      <c r="A66" s="73" t="s">
        <v>306</v>
      </c>
      <c r="B66" s="67" t="s">
        <v>303</v>
      </c>
      <c r="C66" s="64"/>
      <c r="D66" s="64"/>
      <c r="E66" s="64"/>
      <c r="F66" s="64"/>
      <c r="G66" s="64"/>
      <c r="H66" s="64"/>
      <c r="I66" s="64"/>
      <c r="J66" s="69">
        <f>Statement!R25</f>
        <v>0</v>
      </c>
    </row>
    <row r="67" spans="1:10">
      <c r="A67" s="73" t="s">
        <v>378</v>
      </c>
      <c r="B67" s="67" t="s">
        <v>305</v>
      </c>
      <c r="C67" s="64"/>
      <c r="D67" s="64"/>
      <c r="E67" s="64"/>
      <c r="F67" s="64"/>
      <c r="G67" s="64"/>
      <c r="H67" s="64"/>
      <c r="I67" s="64"/>
      <c r="J67" s="90">
        <f>IF(J66&gt;J65,0,J65-J66)</f>
        <v>74913</v>
      </c>
    </row>
    <row r="68" spans="1:10">
      <c r="A68" s="73" t="s">
        <v>379</v>
      </c>
      <c r="B68" s="67" t="s">
        <v>307</v>
      </c>
      <c r="C68" s="64"/>
      <c r="D68" s="64"/>
      <c r="E68" s="64"/>
      <c r="F68" s="64"/>
      <c r="G68" s="64"/>
      <c r="H68" s="64"/>
      <c r="I68" s="64"/>
      <c r="J68" s="92">
        <f>IF(J66&lt;J65,0,J66-J65)</f>
        <v>0</v>
      </c>
    </row>
    <row r="69" spans="1:10">
      <c r="A69" s="64"/>
      <c r="B69" s="64"/>
      <c r="C69" s="64"/>
      <c r="D69" s="64"/>
      <c r="E69" s="64"/>
      <c r="F69" s="73" t="s">
        <v>308</v>
      </c>
      <c r="G69" s="64"/>
      <c r="H69" s="64"/>
      <c r="I69" s="64"/>
      <c r="J69" s="64"/>
    </row>
    <row r="70" spans="1:10">
      <c r="A70" s="503" t="s">
        <v>309</v>
      </c>
      <c r="B70" s="503"/>
      <c r="C70" s="503"/>
      <c r="D70" s="503"/>
      <c r="E70" s="503"/>
      <c r="F70" s="503"/>
      <c r="G70" s="503"/>
      <c r="H70" s="503"/>
      <c r="I70" s="503"/>
      <c r="J70" s="503"/>
    </row>
    <row r="71" spans="1:10">
      <c r="A71" s="504" t="s">
        <v>528</v>
      </c>
      <c r="B71" s="504"/>
      <c r="C71" s="504"/>
      <c r="D71" s="504"/>
      <c r="E71" s="504"/>
      <c r="F71" s="504"/>
      <c r="G71" s="504"/>
      <c r="H71" s="504"/>
      <c r="I71" s="504"/>
      <c r="J71" s="504"/>
    </row>
    <row r="72" spans="1:10">
      <c r="A72" s="67"/>
      <c r="B72" s="64"/>
      <c r="C72" s="64"/>
      <c r="D72" s="64"/>
      <c r="E72" s="64"/>
      <c r="F72" s="64"/>
      <c r="G72" s="64"/>
      <c r="H72" s="64"/>
      <c r="I72" s="64"/>
      <c r="J72" s="64"/>
    </row>
    <row r="73" spans="1:10">
      <c r="A73" s="173" t="s">
        <v>490</v>
      </c>
      <c r="B73" s="498" t="str">
        <f>Introduction!D19</f>
        <v>GSSS Bhattu Kalan</v>
      </c>
      <c r="C73" s="498"/>
      <c r="D73" s="64"/>
      <c r="E73" s="64"/>
      <c r="F73" s="64"/>
      <c r="G73" s="64"/>
      <c r="H73" s="64"/>
      <c r="I73" s="64"/>
      <c r="J73" s="64"/>
    </row>
    <row r="74" spans="1:10">
      <c r="A74" s="174" t="s">
        <v>491</v>
      </c>
      <c r="B74" s="175">
        <f>Introduction!D79</f>
        <v>43555</v>
      </c>
      <c r="C74" s="172"/>
      <c r="D74" s="505" t="s">
        <v>310</v>
      </c>
      <c r="E74" s="505"/>
      <c r="F74" s="64" t="s">
        <v>311</v>
      </c>
      <c r="G74" s="64"/>
      <c r="H74" s="64"/>
      <c r="I74" s="505" t="s">
        <v>310</v>
      </c>
      <c r="J74" s="505"/>
    </row>
    <row r="75" spans="1:10">
      <c r="A75" s="64"/>
      <c r="B75" s="64"/>
      <c r="C75" s="64"/>
      <c r="D75" s="499" t="s">
        <v>312</v>
      </c>
      <c r="E75" s="499"/>
      <c r="F75" s="68" t="s">
        <v>98</v>
      </c>
      <c r="G75" s="64"/>
      <c r="H75" s="64"/>
      <c r="I75" s="499" t="s">
        <v>313</v>
      </c>
      <c r="J75" s="499"/>
    </row>
    <row r="98" spans="1:1">
      <c r="A98" s="101" t="s">
        <v>339</v>
      </c>
    </row>
  </sheetData>
  <sheetProtection password="C438" sheet="1" objects="1" scenarios="1" selectLockedCells="1"/>
  <mergeCells count="40">
    <mergeCell ref="B73:C73"/>
    <mergeCell ref="D75:E75"/>
    <mergeCell ref="I75:J75"/>
    <mergeCell ref="A2:J2"/>
    <mergeCell ref="I55:J55"/>
    <mergeCell ref="I57:J57"/>
    <mergeCell ref="B60:I60"/>
    <mergeCell ref="B61:I61"/>
    <mergeCell ref="A70:J70"/>
    <mergeCell ref="A71:J71"/>
    <mergeCell ref="D74:E74"/>
    <mergeCell ref="I74:J74"/>
    <mergeCell ref="B55:D55"/>
    <mergeCell ref="F55:H55"/>
    <mergeCell ref="B56:D56"/>
    <mergeCell ref="F56:H56"/>
    <mergeCell ref="I56:J56"/>
    <mergeCell ref="B53:D53"/>
    <mergeCell ref="F53:H53"/>
    <mergeCell ref="I53:J53"/>
    <mergeCell ref="B54:D54"/>
    <mergeCell ref="F54:H54"/>
    <mergeCell ref="I54:J54"/>
    <mergeCell ref="I52:J52"/>
    <mergeCell ref="A5:D5"/>
    <mergeCell ref="E5:J5"/>
    <mergeCell ref="A6:D6"/>
    <mergeCell ref="E6:J6"/>
    <mergeCell ref="B26:I26"/>
    <mergeCell ref="B27:I27"/>
    <mergeCell ref="C41:H41"/>
    <mergeCell ref="C42:H42"/>
    <mergeCell ref="C48:H48"/>
    <mergeCell ref="B52:D52"/>
    <mergeCell ref="F52:H52"/>
    <mergeCell ref="A1:J1"/>
    <mergeCell ref="A3:D3"/>
    <mergeCell ref="E3:J3"/>
    <mergeCell ref="A4:D4"/>
    <mergeCell ref="E4:J4"/>
  </mergeCells>
  <pageMargins left="0.25" right="0.25"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sheetPr codeName="Sheet3"/>
  <dimension ref="A1:K104"/>
  <sheetViews>
    <sheetView view="pageBreakPreview" zoomScaleSheetLayoutView="100" workbookViewId="0">
      <selection activeCell="B17" sqref="B17:E17"/>
    </sheetView>
  </sheetViews>
  <sheetFormatPr defaultRowHeight="15"/>
  <cols>
    <col min="1" max="1" width="5.7109375" customWidth="1"/>
    <col min="2" max="2" width="11.140625" customWidth="1"/>
    <col min="7" max="7" width="7" customWidth="1"/>
    <col min="8" max="8" width="8.42578125" customWidth="1"/>
    <col min="10" max="10" width="9.28515625" bestFit="1" customWidth="1"/>
    <col min="11" max="11" width="9.7109375" bestFit="1" customWidth="1"/>
  </cols>
  <sheetData>
    <row r="1" spans="1:11" s="1" customFormat="1" ht="15.75" customHeight="1">
      <c r="A1" s="481" t="s">
        <v>99</v>
      </c>
      <c r="B1" s="481"/>
      <c r="C1" s="481"/>
      <c r="D1" s="481"/>
      <c r="E1" s="481"/>
      <c r="F1" s="481"/>
      <c r="G1" s="481"/>
      <c r="H1" s="481"/>
      <c r="I1" s="481"/>
      <c r="J1" s="481"/>
      <c r="K1" s="481"/>
    </row>
    <row r="2" spans="1:11" s="1" customFormat="1" ht="12" customHeight="1">
      <c r="A2" s="455" t="s">
        <v>100</v>
      </c>
      <c r="B2" s="455"/>
      <c r="C2" s="455"/>
      <c r="D2" s="455"/>
      <c r="E2" s="455"/>
      <c r="F2" s="455"/>
      <c r="G2" s="455"/>
      <c r="H2" s="455"/>
      <c r="I2" s="455"/>
      <c r="J2" s="455"/>
      <c r="K2" s="455"/>
    </row>
    <row r="3" spans="1:11" s="1" customFormat="1" ht="12" customHeight="1">
      <c r="A3" s="482" t="s">
        <v>101</v>
      </c>
      <c r="B3" s="482"/>
      <c r="C3" s="482"/>
      <c r="D3" s="482"/>
      <c r="E3" s="482"/>
      <c r="F3" s="482"/>
      <c r="G3" s="482"/>
      <c r="H3" s="482"/>
      <c r="I3" s="482"/>
      <c r="J3" s="482"/>
      <c r="K3" s="482"/>
    </row>
    <row r="4" spans="1:11" s="1" customFormat="1">
      <c r="A4" s="456" t="s">
        <v>102</v>
      </c>
      <c r="B4" s="456"/>
      <c r="C4" s="456"/>
      <c r="D4" s="456"/>
      <c r="E4" s="456"/>
      <c r="F4" s="456"/>
      <c r="G4" s="483" t="s">
        <v>103</v>
      </c>
      <c r="H4" s="484"/>
      <c r="I4" s="484"/>
      <c r="J4" s="484"/>
      <c r="K4" s="484"/>
    </row>
    <row r="5" spans="1:11" s="1" customFormat="1" ht="12" customHeight="1">
      <c r="A5" s="506" t="str">
        <f>Introduction!D31</f>
        <v xml:space="preserve">Mr. Rajender Kumar </v>
      </c>
      <c r="B5" s="507"/>
      <c r="C5" s="507"/>
      <c r="D5" s="507"/>
      <c r="E5" s="507"/>
      <c r="F5" s="507"/>
      <c r="G5" s="508" t="str">
        <f>Introduction!D16</f>
        <v>Mrs. Saroj Nimbiwal</v>
      </c>
      <c r="H5" s="509"/>
      <c r="I5" s="509"/>
      <c r="J5" s="509"/>
      <c r="K5" s="510"/>
    </row>
    <row r="6" spans="1:11" s="1" customFormat="1" ht="12" customHeight="1">
      <c r="A6" s="506" t="str">
        <f>Introduction!D32</f>
        <v>Principal</v>
      </c>
      <c r="B6" s="507"/>
      <c r="C6" s="507"/>
      <c r="D6" s="507"/>
      <c r="E6" s="507"/>
      <c r="F6" s="507"/>
      <c r="G6" s="116" t="str">
        <f>Introduction!D17</f>
        <v>Ex. Computer Teacher</v>
      </c>
      <c r="H6" s="117"/>
      <c r="I6" s="117"/>
      <c r="J6" s="117"/>
      <c r="K6" s="118"/>
    </row>
    <row r="7" spans="1:11" s="1" customFormat="1" ht="12" customHeight="1">
      <c r="A7" s="511" t="str">
        <f>Introduction!D33</f>
        <v>GSSS XYZ</v>
      </c>
      <c r="B7" s="512"/>
      <c r="C7" s="512"/>
      <c r="D7" s="512"/>
      <c r="E7" s="512"/>
      <c r="F7" s="512"/>
      <c r="G7" s="513" t="str">
        <f>Introduction!D19</f>
        <v>GSSS Bhattu Kalan</v>
      </c>
      <c r="H7" s="514"/>
      <c r="I7" s="514"/>
      <c r="J7" s="514"/>
      <c r="K7" s="515"/>
    </row>
    <row r="8" spans="1:11" s="1" customFormat="1" ht="12" customHeight="1">
      <c r="A8" s="516" t="s">
        <v>104</v>
      </c>
      <c r="B8" s="516"/>
      <c r="C8" s="516"/>
      <c r="D8" s="516" t="s">
        <v>105</v>
      </c>
      <c r="E8" s="516"/>
      <c r="F8" s="516"/>
      <c r="G8" s="516" t="s">
        <v>106</v>
      </c>
      <c r="H8" s="516"/>
      <c r="I8" s="516"/>
      <c r="J8" s="516"/>
      <c r="K8" s="516"/>
    </row>
    <row r="9" spans="1:11" s="1" customFormat="1" ht="12" customHeight="1">
      <c r="A9" s="517" t="str">
        <f>Introduction!D34</f>
        <v>PQWER4561K</v>
      </c>
      <c r="B9" s="517"/>
      <c r="C9" s="517"/>
      <c r="D9" s="517" t="str">
        <f>Introduction!D35</f>
        <v>RTKG05656L</v>
      </c>
      <c r="E9" s="517"/>
      <c r="F9" s="517"/>
      <c r="G9" s="517" t="str">
        <f>Introduction!D20</f>
        <v>ABCDE1234G</v>
      </c>
      <c r="H9" s="517"/>
      <c r="I9" s="517"/>
      <c r="J9" s="517"/>
      <c r="K9" s="517"/>
    </row>
    <row r="10" spans="1:11" s="1" customFormat="1" ht="12" customHeight="1">
      <c r="A10" s="518" t="s">
        <v>107</v>
      </c>
      <c r="B10" s="519"/>
      <c r="C10" s="519"/>
      <c r="D10" s="519"/>
      <c r="E10" s="519"/>
      <c r="F10" s="520"/>
      <c r="G10" s="521" t="s">
        <v>108</v>
      </c>
      <c r="H10" s="521"/>
      <c r="I10" s="521"/>
      <c r="J10" s="521" t="s">
        <v>109</v>
      </c>
      <c r="K10" s="521"/>
    </row>
    <row r="11" spans="1:11" s="1" customFormat="1" ht="12" customHeight="1">
      <c r="A11" s="522" t="s">
        <v>110</v>
      </c>
      <c r="B11" s="523"/>
      <c r="C11" s="523"/>
      <c r="D11" s="523"/>
      <c r="E11" s="523"/>
      <c r="F11" s="524"/>
      <c r="G11" s="525" t="s">
        <v>530</v>
      </c>
      <c r="H11" s="525"/>
      <c r="I11" s="525"/>
      <c r="J11" s="113" t="s">
        <v>112</v>
      </c>
      <c r="K11" s="113" t="s">
        <v>113</v>
      </c>
    </row>
    <row r="12" spans="1:11" s="1" customFormat="1" ht="12" customHeight="1">
      <c r="A12" s="522" t="s">
        <v>114</v>
      </c>
      <c r="B12" s="523"/>
      <c r="C12" s="523"/>
      <c r="D12" s="523"/>
      <c r="E12" s="523"/>
      <c r="F12" s="524"/>
      <c r="G12" s="525"/>
      <c r="H12" s="525"/>
      <c r="I12" s="525"/>
      <c r="J12" s="526">
        <v>43191</v>
      </c>
      <c r="K12" s="526">
        <v>43555</v>
      </c>
    </row>
    <row r="13" spans="1:11" s="1" customFormat="1" ht="12" customHeight="1">
      <c r="A13" s="527" t="s">
        <v>115</v>
      </c>
      <c r="B13" s="528"/>
      <c r="C13" s="528"/>
      <c r="D13" s="528"/>
      <c r="E13" s="528"/>
      <c r="F13" s="529"/>
      <c r="G13" s="525"/>
      <c r="H13" s="525"/>
      <c r="I13" s="525"/>
      <c r="J13" s="525"/>
      <c r="K13" s="525"/>
    </row>
    <row r="14" spans="1:11" s="1" customFormat="1">
      <c r="A14" s="114"/>
      <c r="B14" s="114"/>
      <c r="C14" s="114"/>
      <c r="D14" s="114"/>
      <c r="E14" s="114"/>
      <c r="F14" s="114"/>
      <c r="G14" s="115"/>
      <c r="H14" s="115"/>
      <c r="I14" s="115"/>
      <c r="J14" s="115"/>
      <c r="K14" s="115"/>
    </row>
    <row r="15" spans="1:11" s="1" customFormat="1">
      <c r="A15" s="521" t="s">
        <v>116</v>
      </c>
      <c r="B15" s="521"/>
      <c r="C15" s="521"/>
      <c r="D15" s="521"/>
      <c r="E15" s="521"/>
      <c r="F15" s="521"/>
      <c r="G15" s="521"/>
      <c r="H15" s="521"/>
      <c r="I15" s="521"/>
      <c r="J15" s="521"/>
      <c r="K15" s="521"/>
    </row>
    <row r="16" spans="1:11" s="1" customFormat="1" ht="45.75" customHeight="1">
      <c r="A16" s="111" t="s">
        <v>117</v>
      </c>
      <c r="B16" s="530" t="s">
        <v>118</v>
      </c>
      <c r="C16" s="531"/>
      <c r="D16" s="531"/>
      <c r="E16" s="532"/>
      <c r="F16" s="533" t="s">
        <v>119</v>
      </c>
      <c r="G16" s="533"/>
      <c r="H16" s="533"/>
      <c r="I16" s="534" t="s">
        <v>120</v>
      </c>
      <c r="J16" s="534"/>
      <c r="K16" s="534"/>
    </row>
    <row r="17" spans="1:11" s="1" customFormat="1">
      <c r="A17" s="111" t="s">
        <v>121</v>
      </c>
      <c r="B17" s="535"/>
      <c r="C17" s="535"/>
      <c r="D17" s="535"/>
      <c r="E17" s="535"/>
      <c r="F17" s="535"/>
      <c r="G17" s="535"/>
      <c r="H17" s="535"/>
      <c r="I17" s="535"/>
      <c r="J17" s="535"/>
      <c r="K17" s="535"/>
    </row>
    <row r="18" spans="1:11" s="1" customFormat="1">
      <c r="A18" s="111" t="s">
        <v>122</v>
      </c>
      <c r="B18" s="535"/>
      <c r="C18" s="535"/>
      <c r="D18" s="535"/>
      <c r="E18" s="535"/>
      <c r="F18" s="535"/>
      <c r="G18" s="535"/>
      <c r="H18" s="535"/>
      <c r="I18" s="535"/>
      <c r="J18" s="535"/>
      <c r="K18" s="535"/>
    </row>
    <row r="19" spans="1:11" s="1" customFormat="1">
      <c r="A19" s="111" t="s">
        <v>123</v>
      </c>
      <c r="B19" s="535"/>
      <c r="C19" s="535"/>
      <c r="D19" s="535"/>
      <c r="E19" s="535"/>
      <c r="F19" s="535"/>
      <c r="G19" s="535"/>
      <c r="H19" s="535"/>
      <c r="I19" s="535"/>
      <c r="J19" s="535"/>
      <c r="K19" s="535"/>
    </row>
    <row r="20" spans="1:11" s="1" customFormat="1">
      <c r="A20" s="111" t="s">
        <v>124</v>
      </c>
      <c r="B20" s="535"/>
      <c r="C20" s="535"/>
      <c r="D20" s="535"/>
      <c r="E20" s="535"/>
      <c r="F20" s="535"/>
      <c r="G20" s="535"/>
      <c r="H20" s="535"/>
      <c r="I20" s="535"/>
      <c r="J20" s="535"/>
      <c r="K20" s="535"/>
    </row>
    <row r="21" spans="1:11" s="1" customFormat="1">
      <c r="A21" s="126"/>
      <c r="B21" s="112"/>
      <c r="C21" s="112"/>
      <c r="D21" s="112"/>
      <c r="E21" s="112"/>
      <c r="F21" s="112"/>
      <c r="G21" s="112"/>
      <c r="H21" s="112"/>
      <c r="I21" s="112"/>
      <c r="J21" s="112"/>
      <c r="K21" s="112"/>
    </row>
    <row r="22" spans="1:11" s="1" customFormat="1" ht="15.75">
      <c r="A22" s="538" t="s">
        <v>125</v>
      </c>
      <c r="B22" s="538"/>
      <c r="C22" s="538"/>
      <c r="D22" s="538"/>
      <c r="E22" s="538"/>
      <c r="F22" s="538"/>
      <c r="G22" s="538"/>
      <c r="H22" s="538"/>
      <c r="I22" s="538"/>
      <c r="J22" s="538"/>
      <c r="K22" s="538"/>
    </row>
    <row r="23" spans="1:11" s="1" customFormat="1" ht="15.75">
      <c r="A23" s="102"/>
      <c r="B23" s="102"/>
      <c r="C23" s="102"/>
      <c r="D23" s="102"/>
      <c r="E23" s="102"/>
      <c r="F23" s="102"/>
      <c r="G23" s="102"/>
      <c r="H23" s="102"/>
      <c r="I23" s="102"/>
      <c r="J23" s="102"/>
      <c r="K23" s="102"/>
    </row>
    <row r="24" spans="1:11" s="1" customFormat="1">
      <c r="A24" s="539" t="s">
        <v>126</v>
      </c>
      <c r="B24" s="539"/>
      <c r="C24" s="539"/>
      <c r="D24" s="539"/>
      <c r="E24" s="539"/>
      <c r="F24" s="539"/>
      <c r="G24" s="539"/>
      <c r="H24" s="539"/>
      <c r="I24" s="539"/>
      <c r="J24" s="539"/>
      <c r="K24" s="539"/>
    </row>
    <row r="25" spans="1:11" s="1" customFormat="1">
      <c r="A25" s="128" t="s">
        <v>127</v>
      </c>
      <c r="B25" s="129"/>
      <c r="C25" s="129"/>
      <c r="D25" s="129"/>
      <c r="E25" s="129"/>
      <c r="F25" s="129"/>
      <c r="G25" s="129"/>
      <c r="H25" s="129"/>
      <c r="I25" s="26"/>
      <c r="J25" s="27"/>
      <c r="K25" s="28"/>
    </row>
    <row r="26" spans="1:11" s="1" customFormat="1">
      <c r="A26" s="130"/>
      <c r="B26" s="131" t="s">
        <v>128</v>
      </c>
      <c r="C26" s="131"/>
      <c r="D26" s="131"/>
      <c r="E26" s="131"/>
      <c r="F26" s="131"/>
      <c r="G26" s="131"/>
      <c r="H26" s="131"/>
      <c r="I26" s="30">
        <f>Tax!J8</f>
        <v>865592</v>
      </c>
      <c r="J26" s="31"/>
      <c r="K26" s="32"/>
    </row>
    <row r="27" spans="1:11" s="1" customFormat="1">
      <c r="A27" s="130"/>
      <c r="B27" s="131" t="s">
        <v>129</v>
      </c>
      <c r="C27" s="131"/>
      <c r="D27" s="131"/>
      <c r="E27" s="131"/>
      <c r="F27" s="131"/>
      <c r="G27" s="131"/>
      <c r="H27" s="131"/>
      <c r="I27" s="30"/>
      <c r="J27" s="31"/>
      <c r="K27" s="32"/>
    </row>
    <row r="28" spans="1:11" s="1" customFormat="1">
      <c r="A28" s="130"/>
      <c r="B28" s="131" t="s">
        <v>130</v>
      </c>
      <c r="C28" s="131"/>
      <c r="D28" s="131"/>
      <c r="E28" s="131"/>
      <c r="F28" s="131"/>
      <c r="G28" s="131"/>
      <c r="H28" s="131"/>
      <c r="I28" s="104">
        <v>0</v>
      </c>
      <c r="J28" s="31"/>
      <c r="K28" s="32"/>
    </row>
    <row r="29" spans="1:11" s="1" customFormat="1">
      <c r="A29" s="130"/>
      <c r="B29" s="131" t="s">
        <v>131</v>
      </c>
      <c r="C29" s="131"/>
      <c r="D29" s="131"/>
      <c r="E29" s="131"/>
      <c r="F29" s="131"/>
      <c r="G29" s="131"/>
      <c r="H29" s="131"/>
      <c r="I29" s="30"/>
      <c r="J29" s="31"/>
      <c r="K29" s="32"/>
    </row>
    <row r="30" spans="1:11" s="1" customFormat="1">
      <c r="A30" s="130"/>
      <c r="B30" s="131" t="s">
        <v>130</v>
      </c>
      <c r="C30" s="131"/>
      <c r="D30" s="131"/>
      <c r="E30" s="131"/>
      <c r="F30" s="131"/>
      <c r="G30" s="131"/>
      <c r="H30" s="131"/>
      <c r="I30" s="104">
        <v>0</v>
      </c>
      <c r="J30" s="31"/>
      <c r="K30" s="32"/>
    </row>
    <row r="31" spans="1:11" s="1" customFormat="1">
      <c r="A31" s="130"/>
      <c r="B31" s="132" t="s">
        <v>132</v>
      </c>
      <c r="C31" s="131"/>
      <c r="D31" s="131"/>
      <c r="E31" s="131"/>
      <c r="F31" s="131"/>
      <c r="G31" s="131"/>
      <c r="H31" s="131"/>
      <c r="I31" s="30"/>
      <c r="J31" s="105">
        <f>I26+I28+I30</f>
        <v>865592</v>
      </c>
      <c r="K31" s="32"/>
    </row>
    <row r="32" spans="1:11" s="1" customFormat="1">
      <c r="A32" s="130" t="s">
        <v>133</v>
      </c>
      <c r="B32" s="131"/>
      <c r="C32" s="131"/>
      <c r="D32" s="131"/>
      <c r="E32" s="131"/>
      <c r="F32" s="131"/>
      <c r="G32" s="131"/>
      <c r="H32" s="131"/>
      <c r="I32" s="30"/>
      <c r="J32" s="31"/>
      <c r="K32" s="32"/>
    </row>
    <row r="33" spans="1:11" s="1" customFormat="1">
      <c r="A33" s="130"/>
      <c r="B33" s="133" t="s">
        <v>245</v>
      </c>
      <c r="C33" s="131"/>
      <c r="D33" s="131"/>
      <c r="E33" s="131"/>
      <c r="F33" s="131"/>
      <c r="G33" s="131"/>
      <c r="H33" s="131"/>
      <c r="I33" s="30">
        <f>Tax!G11</f>
        <v>0</v>
      </c>
      <c r="J33" s="31"/>
      <c r="K33" s="32"/>
    </row>
    <row r="34" spans="1:11" s="1" customFormat="1">
      <c r="A34" s="130"/>
      <c r="B34" s="133" t="s">
        <v>134</v>
      </c>
      <c r="C34" s="131"/>
      <c r="D34" s="131"/>
      <c r="E34" s="131"/>
      <c r="F34" s="131"/>
      <c r="G34" s="131"/>
      <c r="H34" s="131"/>
      <c r="I34" s="33">
        <f>Tax!G12</f>
        <v>27936</v>
      </c>
      <c r="J34" s="31"/>
      <c r="K34" s="32"/>
    </row>
    <row r="35" spans="1:11" s="1" customFormat="1">
      <c r="A35" s="130"/>
      <c r="B35" s="536" t="s">
        <v>246</v>
      </c>
      <c r="C35" s="536"/>
      <c r="D35" s="536"/>
      <c r="E35" s="536"/>
      <c r="F35" s="536"/>
      <c r="G35" s="536"/>
      <c r="H35" s="537"/>
      <c r="I35" s="33">
        <f>Tax!G13</f>
        <v>0</v>
      </c>
      <c r="J35" s="31"/>
      <c r="K35" s="32"/>
    </row>
    <row r="36" spans="1:11" s="1" customFormat="1">
      <c r="A36" s="130"/>
      <c r="B36" s="133" t="s">
        <v>247</v>
      </c>
      <c r="C36" s="131"/>
      <c r="D36" s="131"/>
      <c r="E36" s="131"/>
      <c r="F36" s="131"/>
      <c r="G36" s="131"/>
      <c r="H36" s="131"/>
      <c r="I36" s="33">
        <f>Tax!G14</f>
        <v>0</v>
      </c>
      <c r="J36" s="105">
        <f>I33+I34+I35+I36</f>
        <v>27936</v>
      </c>
      <c r="K36" s="32"/>
    </row>
    <row r="37" spans="1:11" s="1" customFormat="1">
      <c r="B37" s="130" t="s">
        <v>531</v>
      </c>
      <c r="C37" s="131"/>
      <c r="D37" s="131"/>
      <c r="E37" s="131"/>
      <c r="F37" s="131"/>
      <c r="G37" s="131"/>
      <c r="H37" s="131"/>
      <c r="I37" s="107"/>
      <c r="J37" s="31"/>
      <c r="K37" s="32">
        <f>J31-J36</f>
        <v>837656</v>
      </c>
    </row>
    <row r="38" spans="1:11" s="1" customFormat="1">
      <c r="A38" s="1" t="s">
        <v>532</v>
      </c>
      <c r="B38" s="131"/>
      <c r="C38" s="131"/>
      <c r="D38" s="131"/>
      <c r="E38" s="131"/>
      <c r="F38" s="131"/>
      <c r="G38" s="131"/>
      <c r="H38" s="131"/>
      <c r="I38" s="289">
        <f>Tax!G17</f>
        <v>40000</v>
      </c>
      <c r="J38" s="31"/>
      <c r="K38" s="32"/>
    </row>
    <row r="39" spans="1:11" s="1" customFormat="1">
      <c r="B39" s="130" t="s">
        <v>533</v>
      </c>
      <c r="C39" s="131"/>
      <c r="D39" s="131"/>
      <c r="E39" s="131"/>
      <c r="F39" s="131"/>
      <c r="G39" s="131"/>
      <c r="H39" s="131"/>
      <c r="I39" s="107"/>
      <c r="J39" s="31"/>
      <c r="K39" s="32">
        <f>K37-I38</f>
        <v>797656</v>
      </c>
    </row>
    <row r="40" spans="1:11" s="1" customFormat="1">
      <c r="A40" s="130" t="s">
        <v>137</v>
      </c>
      <c r="B40" s="131"/>
      <c r="C40" s="131"/>
      <c r="D40" s="131"/>
      <c r="E40" s="131"/>
      <c r="F40" s="131"/>
      <c r="G40" s="131"/>
      <c r="H40" s="131"/>
      <c r="I40" s="30"/>
      <c r="J40" s="31"/>
      <c r="K40" s="32"/>
    </row>
    <row r="41" spans="1:11" s="1" customFormat="1">
      <c r="A41" s="130"/>
      <c r="B41" s="131" t="s">
        <v>138</v>
      </c>
      <c r="C41" s="131"/>
      <c r="D41" s="131"/>
      <c r="E41" s="131"/>
      <c r="F41" s="131"/>
      <c r="G41" s="131"/>
      <c r="H41" s="131"/>
      <c r="I41" s="106">
        <v>0</v>
      </c>
      <c r="J41" s="31"/>
      <c r="K41" s="32"/>
    </row>
    <row r="42" spans="1:11" s="1" customFormat="1">
      <c r="A42" s="130"/>
      <c r="B42" s="131" t="s">
        <v>139</v>
      </c>
      <c r="C42" s="131"/>
      <c r="D42" s="131"/>
      <c r="E42" s="131"/>
      <c r="F42" s="131"/>
      <c r="G42" s="131"/>
      <c r="H42" s="131"/>
      <c r="I42" s="106">
        <v>0</v>
      </c>
      <c r="J42" s="31"/>
      <c r="K42" s="32"/>
    </row>
    <row r="43" spans="1:11" s="1" customFormat="1">
      <c r="A43" s="130"/>
      <c r="B43" s="131" t="s">
        <v>357</v>
      </c>
      <c r="C43" s="131"/>
      <c r="D43" s="131"/>
      <c r="E43" s="131"/>
      <c r="F43" s="131"/>
      <c r="G43" s="131"/>
      <c r="H43" s="131"/>
      <c r="I43" s="109">
        <f>Tax!J22</f>
        <v>0</v>
      </c>
      <c r="J43" s="31"/>
      <c r="K43" s="32"/>
    </row>
    <row r="44" spans="1:11" s="1" customFormat="1">
      <c r="A44" s="130" t="s">
        <v>358</v>
      </c>
      <c r="B44" s="131"/>
      <c r="C44" s="131"/>
      <c r="D44" s="131"/>
      <c r="E44" s="131"/>
      <c r="F44" s="131"/>
      <c r="G44" s="131"/>
      <c r="H44" s="131"/>
      <c r="I44" s="107"/>
      <c r="J44" s="105">
        <f>I41+I42+I43</f>
        <v>0</v>
      </c>
      <c r="K44" s="32"/>
    </row>
    <row r="45" spans="1:11" s="1" customFormat="1">
      <c r="A45" s="130" t="s">
        <v>141</v>
      </c>
      <c r="B45" s="131"/>
      <c r="C45" s="131"/>
      <c r="D45" s="131"/>
      <c r="E45" s="131"/>
      <c r="F45" s="131"/>
      <c r="G45" s="131"/>
      <c r="H45" s="131"/>
      <c r="I45" s="30"/>
      <c r="J45" s="31"/>
      <c r="K45" s="32">
        <f>K39-J44</f>
        <v>797656</v>
      </c>
    </row>
    <row r="46" spans="1:11" s="1" customFormat="1">
      <c r="A46" s="130" t="s">
        <v>142</v>
      </c>
      <c r="B46" s="131"/>
      <c r="C46" s="131"/>
      <c r="D46" s="131"/>
      <c r="E46" s="131"/>
      <c r="F46" s="131"/>
      <c r="G46" s="131"/>
      <c r="H46" s="131"/>
      <c r="I46" s="30"/>
      <c r="J46" s="31"/>
      <c r="K46" s="32"/>
    </row>
    <row r="47" spans="1:11" s="1" customFormat="1">
      <c r="A47" s="130"/>
      <c r="B47" s="126" t="s">
        <v>355</v>
      </c>
      <c r="C47" s="126"/>
      <c r="D47" s="126"/>
      <c r="E47" s="126"/>
      <c r="F47" s="126"/>
      <c r="G47" s="131"/>
      <c r="H47" s="131"/>
      <c r="I47" s="30">
        <f>Tax!J19</f>
        <v>0</v>
      </c>
      <c r="J47" s="31"/>
      <c r="K47" s="32"/>
    </row>
    <row r="48" spans="1:11" s="1" customFormat="1">
      <c r="A48" s="130"/>
      <c r="B48" s="540" t="s">
        <v>356</v>
      </c>
      <c r="C48" s="540"/>
      <c r="D48" s="540"/>
      <c r="E48" s="540"/>
      <c r="F48" s="540"/>
      <c r="G48" s="131"/>
      <c r="H48" s="131"/>
      <c r="I48" s="33">
        <f>Tax!J26</f>
        <v>0</v>
      </c>
      <c r="J48" s="31"/>
      <c r="K48" s="31"/>
    </row>
    <row r="49" spans="1:11" s="1" customFormat="1">
      <c r="A49" s="130"/>
      <c r="B49" s="544" t="s">
        <v>143</v>
      </c>
      <c r="C49" s="544"/>
      <c r="D49" s="544"/>
      <c r="E49" s="544"/>
      <c r="F49" s="544"/>
      <c r="G49" s="131"/>
      <c r="H49" s="131"/>
      <c r="I49" s="33">
        <f>Tax!J24</f>
        <v>0</v>
      </c>
      <c r="J49" s="108">
        <f>I47+I48+I49</f>
        <v>0</v>
      </c>
      <c r="K49" s="31"/>
    </row>
    <row r="50" spans="1:11" s="1" customFormat="1">
      <c r="A50" s="134" t="s">
        <v>144</v>
      </c>
      <c r="B50" s="135"/>
      <c r="C50" s="135"/>
      <c r="D50" s="135"/>
      <c r="E50" s="135"/>
      <c r="F50" s="135"/>
      <c r="G50" s="135"/>
      <c r="H50" s="135"/>
      <c r="I50" s="35"/>
      <c r="J50" s="35"/>
      <c r="K50" s="38">
        <f>K45+J49</f>
        <v>797656</v>
      </c>
    </row>
    <row r="51" spans="1:11" s="1" customFormat="1"/>
    <row r="52" spans="1:11" s="1" customFormat="1">
      <c r="A52" s="128" t="s">
        <v>145</v>
      </c>
      <c r="B52" s="129"/>
      <c r="C52" s="129"/>
      <c r="D52" s="129"/>
      <c r="E52" s="129"/>
      <c r="F52" s="129"/>
      <c r="G52" s="129"/>
      <c r="H52" s="129"/>
      <c r="I52" s="136"/>
      <c r="J52" s="136"/>
      <c r="K52" s="137">
        <f>K50</f>
        <v>797656</v>
      </c>
    </row>
    <row r="53" spans="1:11" s="1" customFormat="1">
      <c r="A53" s="130" t="s">
        <v>146</v>
      </c>
      <c r="B53" s="131"/>
      <c r="C53" s="131"/>
      <c r="D53" s="131"/>
      <c r="E53" s="131"/>
      <c r="F53" s="131"/>
      <c r="G53" s="131"/>
      <c r="H53" s="131"/>
      <c r="I53" s="541" t="s">
        <v>147</v>
      </c>
      <c r="J53" s="541" t="s">
        <v>148</v>
      </c>
      <c r="K53" s="138"/>
    </row>
    <row r="54" spans="1:11" s="1" customFormat="1">
      <c r="A54" s="130" t="s">
        <v>149</v>
      </c>
      <c r="B54" s="131"/>
      <c r="C54" s="131"/>
      <c r="D54" s="131"/>
      <c r="E54" s="131"/>
      <c r="F54" s="131"/>
      <c r="G54" s="131"/>
      <c r="H54" s="131"/>
      <c r="I54" s="541"/>
      <c r="J54" s="541"/>
      <c r="K54" s="138"/>
    </row>
    <row r="55" spans="1:11" s="1" customFormat="1" ht="12" customHeight="1">
      <c r="A55" s="130"/>
      <c r="B55" s="124" t="s">
        <v>359</v>
      </c>
      <c r="C55" s="124"/>
      <c r="D55" s="124"/>
      <c r="E55" s="124"/>
      <c r="F55" s="124"/>
      <c r="G55" s="542">
        <f>Tax!I29</f>
        <v>0</v>
      </c>
      <c r="H55" s="543"/>
      <c r="I55" s="145"/>
      <c r="J55" s="145"/>
      <c r="K55" s="125"/>
    </row>
    <row r="56" spans="1:11" s="1" customFormat="1" ht="12" customHeight="1">
      <c r="A56" s="130"/>
      <c r="B56" s="124" t="s">
        <v>153</v>
      </c>
      <c r="C56" s="124"/>
      <c r="D56" s="124"/>
      <c r="E56" s="124"/>
      <c r="F56" s="124"/>
      <c r="G56" s="542">
        <f>Tax!I30</f>
        <v>0</v>
      </c>
      <c r="H56" s="543"/>
      <c r="I56" s="145"/>
      <c r="J56" s="145"/>
      <c r="K56" s="125"/>
    </row>
    <row r="57" spans="1:11" s="1" customFormat="1" ht="12" customHeight="1">
      <c r="A57" s="130"/>
      <c r="B57" s="124" t="s">
        <v>154</v>
      </c>
      <c r="C57" s="124"/>
      <c r="D57" s="124"/>
      <c r="E57" s="124"/>
      <c r="F57" s="124"/>
      <c r="G57" s="542">
        <f>Tax!I31</f>
        <v>0</v>
      </c>
      <c r="H57" s="543"/>
      <c r="I57" s="145"/>
      <c r="J57" s="145"/>
      <c r="K57" s="125"/>
    </row>
    <row r="58" spans="1:11" s="1" customFormat="1" ht="12" customHeight="1">
      <c r="A58" s="130"/>
      <c r="B58" s="124" t="s">
        <v>155</v>
      </c>
      <c r="C58" s="124"/>
      <c r="D58" s="124"/>
      <c r="E58" s="124"/>
      <c r="F58" s="124"/>
      <c r="G58" s="542">
        <f>Tax!I32</f>
        <v>0</v>
      </c>
      <c r="H58" s="543"/>
      <c r="I58" s="145"/>
      <c r="J58" s="145"/>
      <c r="K58" s="125"/>
    </row>
    <row r="59" spans="1:11" s="1" customFormat="1" ht="12" customHeight="1">
      <c r="A59" s="130"/>
      <c r="B59" s="124" t="s">
        <v>156</v>
      </c>
      <c r="C59" s="124"/>
      <c r="D59" s="124"/>
      <c r="E59" s="124"/>
      <c r="F59" s="124"/>
      <c r="G59" s="542">
        <f>Tax!I33</f>
        <v>0</v>
      </c>
      <c r="H59" s="543"/>
      <c r="I59" s="145"/>
      <c r="J59" s="145"/>
      <c r="K59" s="125"/>
    </row>
    <row r="60" spans="1:11" s="1" customFormat="1" ht="12" customHeight="1">
      <c r="A60" s="130"/>
      <c r="B60" s="124" t="s">
        <v>157</v>
      </c>
      <c r="C60" s="124"/>
      <c r="D60" s="124"/>
      <c r="E60" s="124"/>
      <c r="F60" s="124"/>
      <c r="G60" s="542">
        <f>Tax!I34</f>
        <v>0</v>
      </c>
      <c r="H60" s="543"/>
      <c r="I60" s="145"/>
      <c r="J60" s="145"/>
      <c r="K60" s="125"/>
    </row>
    <row r="61" spans="1:11" s="1" customFormat="1" ht="12" customHeight="1">
      <c r="A61" s="130"/>
      <c r="B61" s="146" t="s">
        <v>158</v>
      </c>
      <c r="C61" s="124"/>
      <c r="D61" s="124"/>
      <c r="E61" s="124"/>
      <c r="F61" s="124"/>
      <c r="G61" s="542">
        <f>Tax!I35</f>
        <v>0</v>
      </c>
      <c r="H61" s="543"/>
      <c r="I61" s="145"/>
      <c r="J61" s="145"/>
      <c r="K61" s="125"/>
    </row>
    <row r="62" spans="1:11" s="1" customFormat="1" ht="12" customHeight="1">
      <c r="A62" s="130"/>
      <c r="B62" s="146" t="s">
        <v>159</v>
      </c>
      <c r="C62" s="124"/>
      <c r="D62" s="124"/>
      <c r="E62" s="124"/>
      <c r="F62" s="124"/>
      <c r="G62" s="542">
        <f>Tax!I36</f>
        <v>0</v>
      </c>
      <c r="H62" s="543"/>
      <c r="I62" s="145"/>
      <c r="J62" s="145"/>
      <c r="K62" s="125"/>
    </row>
    <row r="63" spans="1:11" s="1" customFormat="1" ht="12" customHeight="1">
      <c r="A63" s="130"/>
      <c r="B63" s="146" t="s">
        <v>363</v>
      </c>
      <c r="C63" s="124"/>
      <c r="D63" s="124"/>
      <c r="E63" s="124"/>
      <c r="F63" s="124"/>
      <c r="G63" s="542">
        <f>Tax!I37</f>
        <v>0</v>
      </c>
      <c r="H63" s="543"/>
      <c r="I63" s="145"/>
      <c r="J63" s="145"/>
      <c r="K63" s="125"/>
    </row>
    <row r="64" spans="1:11" s="1" customFormat="1" ht="12" customHeight="1">
      <c r="A64" s="130"/>
      <c r="B64" s="124" t="s">
        <v>161</v>
      </c>
      <c r="C64" s="124"/>
      <c r="D64" s="124"/>
      <c r="E64" s="124"/>
      <c r="F64" s="124"/>
      <c r="G64" s="147"/>
      <c r="H64" s="148">
        <f>Tax!I38</f>
        <v>0</v>
      </c>
      <c r="I64" s="145"/>
      <c r="J64" s="145"/>
      <c r="K64" s="125"/>
    </row>
    <row r="65" spans="1:11" s="1" customFormat="1">
      <c r="A65" s="130"/>
      <c r="B65" s="149" t="s">
        <v>372</v>
      </c>
      <c r="C65" s="124"/>
      <c r="D65" s="124"/>
      <c r="E65" s="124"/>
      <c r="F65" s="124"/>
      <c r="G65" s="542"/>
      <c r="H65" s="543"/>
      <c r="I65" s="145">
        <f>SUM(G55:H64)</f>
        <v>0</v>
      </c>
      <c r="J65" s="145">
        <f>Tax!J39</f>
        <v>0</v>
      </c>
      <c r="K65" s="125"/>
    </row>
    <row r="66" spans="1:11" s="1" customFormat="1">
      <c r="A66" s="141" t="s">
        <v>371</v>
      </c>
      <c r="B66" s="150" t="s">
        <v>370</v>
      </c>
      <c r="C66" s="131"/>
      <c r="D66" s="131"/>
      <c r="E66" s="131"/>
      <c r="F66" s="131"/>
      <c r="G66" s="140"/>
      <c r="H66" s="140"/>
      <c r="I66" s="139"/>
      <c r="J66" s="139"/>
      <c r="K66" s="138"/>
    </row>
    <row r="67" spans="1:11" s="151" customFormat="1" ht="12" customHeight="1">
      <c r="A67" s="123"/>
      <c r="B67" s="157" t="s">
        <v>360</v>
      </c>
      <c r="C67" s="158"/>
      <c r="D67" s="158"/>
      <c r="E67" s="158"/>
      <c r="F67" s="158"/>
      <c r="G67" s="158"/>
      <c r="H67" s="147"/>
      <c r="I67" s="145">
        <f>Tax!J40</f>
        <v>0</v>
      </c>
      <c r="J67" s="145"/>
      <c r="K67" s="125"/>
    </row>
    <row r="68" spans="1:11" s="151" customFormat="1" ht="12" customHeight="1">
      <c r="A68" s="123"/>
      <c r="B68" s="546" t="s">
        <v>361</v>
      </c>
      <c r="C68" s="546"/>
      <c r="D68" s="546"/>
      <c r="E68" s="546"/>
      <c r="F68" s="546"/>
      <c r="G68" s="546"/>
      <c r="H68" s="147"/>
      <c r="I68" s="145">
        <f>Tax!J41</f>
        <v>0</v>
      </c>
      <c r="J68" s="145"/>
      <c r="K68" s="125"/>
    </row>
    <row r="69" spans="1:11" s="151" customFormat="1" ht="12" customHeight="1">
      <c r="A69" s="123"/>
      <c r="B69" s="546" t="s">
        <v>362</v>
      </c>
      <c r="C69" s="546"/>
      <c r="D69" s="546"/>
      <c r="E69" s="546"/>
      <c r="F69" s="546"/>
      <c r="G69" s="546"/>
      <c r="H69" s="147"/>
      <c r="I69" s="145">
        <f>Tax!J42</f>
        <v>0</v>
      </c>
      <c r="J69" s="145"/>
      <c r="K69" s="125"/>
    </row>
    <row r="70" spans="1:11" s="151" customFormat="1" ht="12" customHeight="1">
      <c r="A70" s="123"/>
      <c r="B70" s="154" t="s">
        <v>364</v>
      </c>
      <c r="C70" s="154"/>
      <c r="D70" s="154"/>
      <c r="E70" s="154"/>
      <c r="F70" s="154"/>
      <c r="G70" s="154"/>
      <c r="H70" s="147"/>
      <c r="I70" s="145">
        <f>Tax!J44</f>
        <v>0</v>
      </c>
      <c r="J70" s="145"/>
      <c r="K70" s="125"/>
    </row>
    <row r="71" spans="1:11" s="151" customFormat="1" ht="12" customHeight="1">
      <c r="A71" s="123"/>
      <c r="B71" s="154" t="s">
        <v>365</v>
      </c>
      <c r="C71" s="154"/>
      <c r="D71" s="154"/>
      <c r="E71" s="154"/>
      <c r="F71" s="154"/>
      <c r="G71" s="154"/>
      <c r="H71" s="147"/>
      <c r="I71" s="145">
        <f>Tax!J45</f>
        <v>0</v>
      </c>
      <c r="J71" s="145"/>
      <c r="K71" s="125"/>
    </row>
    <row r="72" spans="1:11" s="151" customFormat="1" ht="12" customHeight="1">
      <c r="A72" s="123"/>
      <c r="B72" s="154" t="s">
        <v>366</v>
      </c>
      <c r="C72" s="154"/>
      <c r="D72" s="154"/>
      <c r="E72" s="154"/>
      <c r="F72" s="154"/>
      <c r="G72" s="154"/>
      <c r="H72" s="147"/>
      <c r="I72" s="145">
        <f>Tax!J46</f>
        <v>0</v>
      </c>
      <c r="J72" s="145"/>
      <c r="K72" s="125"/>
    </row>
    <row r="73" spans="1:11" s="151" customFormat="1" ht="12" customHeight="1">
      <c r="A73" s="123"/>
      <c r="B73" s="154" t="s">
        <v>367</v>
      </c>
      <c r="C73" s="154"/>
      <c r="D73" s="154"/>
      <c r="E73" s="154"/>
      <c r="F73" s="154"/>
      <c r="G73" s="154"/>
      <c r="H73" s="147"/>
      <c r="I73" s="145">
        <f>Tax!J47</f>
        <v>0</v>
      </c>
      <c r="J73" s="145"/>
      <c r="K73" s="125"/>
    </row>
    <row r="74" spans="1:11" s="151" customFormat="1" ht="12" customHeight="1">
      <c r="A74" s="123"/>
      <c r="B74" s="547" t="s">
        <v>368</v>
      </c>
      <c r="C74" s="547"/>
      <c r="D74" s="547"/>
      <c r="E74" s="547"/>
      <c r="F74" s="547"/>
      <c r="G74" s="547"/>
      <c r="H74" s="147"/>
      <c r="I74" s="145">
        <f>Tax!J48</f>
        <v>0</v>
      </c>
      <c r="J74" s="145"/>
      <c r="K74" s="125"/>
    </row>
    <row r="75" spans="1:11" s="151" customFormat="1" ht="12" customHeight="1">
      <c r="A75" s="123"/>
      <c r="B75" s="154" t="s">
        <v>369</v>
      </c>
      <c r="C75" s="154"/>
      <c r="D75" s="154"/>
      <c r="E75" s="154"/>
      <c r="F75" s="154"/>
      <c r="G75" s="154"/>
      <c r="H75" s="147"/>
      <c r="I75" s="145">
        <f>Tax!J49</f>
        <v>0</v>
      </c>
      <c r="J75" s="145"/>
      <c r="K75" s="125"/>
    </row>
    <row r="76" spans="1:11" s="1" customFormat="1">
      <c r="A76" s="130"/>
      <c r="B76" s="155" t="s">
        <v>373</v>
      </c>
      <c r="C76" s="156"/>
      <c r="D76" s="156"/>
      <c r="E76" s="156"/>
      <c r="F76" s="156"/>
      <c r="G76" s="156"/>
      <c r="H76" s="140"/>
      <c r="I76" s="139">
        <f>I67+I68+I69+I70+I71+I72+I73+I74+I75</f>
        <v>0</v>
      </c>
      <c r="J76" s="139">
        <f>I76</f>
        <v>0</v>
      </c>
      <c r="K76" s="138"/>
    </row>
    <row r="77" spans="1:11" s="1" customFormat="1">
      <c r="A77" s="130" t="s">
        <v>176</v>
      </c>
      <c r="B77" s="131"/>
      <c r="C77" s="131"/>
      <c r="D77" s="131"/>
      <c r="E77" s="131"/>
      <c r="F77" s="131"/>
      <c r="G77" s="131"/>
      <c r="H77" s="131"/>
      <c r="I77" s="139"/>
      <c r="J77" s="139"/>
      <c r="K77" s="138">
        <f>J65+J76</f>
        <v>0</v>
      </c>
    </row>
    <row r="78" spans="1:11" s="1" customFormat="1">
      <c r="A78" s="130" t="s">
        <v>177</v>
      </c>
      <c r="B78" s="131"/>
      <c r="C78" s="131"/>
      <c r="D78" s="131"/>
      <c r="E78" s="131"/>
      <c r="F78" s="131"/>
      <c r="G78" s="131"/>
      <c r="H78" s="131"/>
      <c r="I78" s="139"/>
      <c r="J78" s="139"/>
      <c r="K78" s="111">
        <f>K52-K77</f>
        <v>797656</v>
      </c>
    </row>
    <row r="79" spans="1:11" s="1" customFormat="1">
      <c r="A79" s="130" t="s">
        <v>178</v>
      </c>
      <c r="B79" s="131"/>
      <c r="C79" s="131"/>
      <c r="D79" s="131"/>
      <c r="E79" s="131"/>
      <c r="F79" s="131"/>
      <c r="G79" s="131"/>
      <c r="H79" s="131"/>
      <c r="I79" s="139"/>
      <c r="J79" s="139"/>
      <c r="K79" s="142">
        <f>Tax!J61</f>
        <v>72032</v>
      </c>
    </row>
    <row r="80" spans="1:11" s="1" customFormat="1">
      <c r="A80" s="130" t="s">
        <v>534</v>
      </c>
      <c r="B80" s="131"/>
      <c r="C80" s="131"/>
      <c r="D80" s="131"/>
      <c r="E80" s="131"/>
      <c r="F80" s="131"/>
      <c r="G80" s="131"/>
      <c r="H80" s="131"/>
      <c r="I80" s="139"/>
      <c r="J80" s="139"/>
      <c r="K80" s="143">
        <f>Tax!J62</f>
        <v>2881</v>
      </c>
    </row>
    <row r="81" spans="1:11" s="1" customFormat="1">
      <c r="A81" s="130" t="s">
        <v>180</v>
      </c>
      <c r="B81" s="131"/>
      <c r="C81" s="131"/>
      <c r="D81" s="131"/>
      <c r="E81" s="131"/>
      <c r="F81" s="131"/>
      <c r="G81" s="131"/>
      <c r="H81" s="131"/>
      <c r="I81" s="139"/>
      <c r="J81" s="139"/>
      <c r="K81" s="138">
        <f>K79+K80</f>
        <v>74913</v>
      </c>
    </row>
    <row r="82" spans="1:11" s="1" customFormat="1">
      <c r="A82" s="130" t="s">
        <v>181</v>
      </c>
      <c r="B82" s="131"/>
      <c r="C82" s="131"/>
      <c r="D82" s="131"/>
      <c r="E82" s="131"/>
      <c r="F82" s="131"/>
      <c r="G82" s="131"/>
      <c r="H82" s="131"/>
      <c r="I82" s="139"/>
      <c r="J82" s="139"/>
      <c r="K82" s="259">
        <f>Tax!J64</f>
        <v>0</v>
      </c>
    </row>
    <row r="83" spans="1:11" s="1" customFormat="1">
      <c r="A83" s="130" t="s">
        <v>182</v>
      </c>
      <c r="B83" s="131"/>
      <c r="C83" s="131"/>
      <c r="D83" s="131"/>
      <c r="E83" s="131"/>
      <c r="F83" s="131"/>
      <c r="G83" s="131"/>
      <c r="H83" s="131"/>
      <c r="I83" s="139"/>
      <c r="J83" s="130"/>
      <c r="K83" s="139">
        <f>K81-K82</f>
        <v>74913</v>
      </c>
    </row>
    <row r="84" spans="1:11" s="1" customFormat="1">
      <c r="A84" s="256" t="s">
        <v>511</v>
      </c>
      <c r="B84" s="256"/>
      <c r="C84" s="253"/>
      <c r="D84" s="253"/>
      <c r="E84" s="253"/>
      <c r="F84" s="253"/>
      <c r="G84" s="253"/>
      <c r="H84" s="253"/>
      <c r="I84" s="257"/>
      <c r="J84" s="257"/>
      <c r="K84" s="257">
        <f>Tax!J66</f>
        <v>0</v>
      </c>
    </row>
    <row r="85" spans="1:11" s="1" customFormat="1">
      <c r="A85" s="255" t="s">
        <v>509</v>
      </c>
      <c r="B85" s="255"/>
      <c r="C85" s="253"/>
      <c r="D85" s="253"/>
      <c r="E85" s="253"/>
      <c r="F85" s="253"/>
      <c r="G85" s="253"/>
      <c r="H85" s="253"/>
      <c r="I85" s="257"/>
      <c r="J85" s="257"/>
      <c r="K85" s="260">
        <f>Tax!J67</f>
        <v>74913</v>
      </c>
    </row>
    <row r="86" spans="1:11" s="1" customFormat="1">
      <c r="A86" s="255" t="s">
        <v>510</v>
      </c>
      <c r="B86" s="255"/>
      <c r="C86" s="254"/>
      <c r="D86" s="254"/>
      <c r="E86" s="254"/>
      <c r="F86" s="254"/>
      <c r="G86" s="254"/>
      <c r="H86" s="254"/>
      <c r="I86" s="258"/>
      <c r="J86" s="258"/>
      <c r="K86" s="261">
        <f>Tax!J68</f>
        <v>0</v>
      </c>
    </row>
    <row r="87" spans="1:11" s="1" customFormat="1">
      <c r="A87" s="126" t="s">
        <v>183</v>
      </c>
      <c r="B87" s="126"/>
      <c r="C87" s="126"/>
      <c r="D87" s="126"/>
      <c r="E87" s="126"/>
      <c r="F87" s="126"/>
      <c r="G87" s="126"/>
      <c r="H87" s="126"/>
      <c r="I87" s="126"/>
      <c r="J87" s="126"/>
      <c r="K87" s="126"/>
    </row>
    <row r="88" spans="1:11" s="1" customFormat="1">
      <c r="A88" s="119" t="s">
        <v>90</v>
      </c>
      <c r="B88" s="519" t="str">
        <f>A5</f>
        <v xml:space="preserve">Mr. Rajender Kumar </v>
      </c>
      <c r="C88" s="519"/>
      <c r="D88" s="519"/>
      <c r="E88" s="120" t="s">
        <v>184</v>
      </c>
      <c r="F88" s="120"/>
      <c r="G88" s="120"/>
      <c r="H88" s="121" t="str">
        <f>A6</f>
        <v>Principal</v>
      </c>
      <c r="I88" s="120" t="s">
        <v>185</v>
      </c>
      <c r="J88" s="120"/>
      <c r="K88" s="122"/>
    </row>
    <row r="89" spans="1:11" s="1" customFormat="1">
      <c r="A89" s="127" t="s">
        <v>82</v>
      </c>
      <c r="B89" s="160">
        <f>K83</f>
        <v>74913</v>
      </c>
      <c r="C89" s="124" t="s">
        <v>187</v>
      </c>
      <c r="D89" s="110"/>
      <c r="E89" s="110"/>
      <c r="F89" s="110"/>
      <c r="G89" s="110"/>
      <c r="H89" s="110"/>
      <c r="I89" s="110"/>
      <c r="J89" s="110"/>
      <c r="K89" s="125" t="s">
        <v>188</v>
      </c>
    </row>
    <row r="90" spans="1:11" s="1" customFormat="1">
      <c r="A90" s="123" t="s">
        <v>189</v>
      </c>
      <c r="B90" s="124"/>
      <c r="C90" s="124"/>
      <c r="D90" s="124"/>
      <c r="E90" s="124"/>
      <c r="F90" s="124"/>
      <c r="G90" s="124"/>
      <c r="H90" s="124"/>
      <c r="I90" s="124"/>
      <c r="J90" s="124"/>
      <c r="K90" s="125"/>
    </row>
    <row r="91" spans="1:11" s="1" customFormat="1">
      <c r="A91" s="123" t="s">
        <v>190</v>
      </c>
      <c r="B91" s="124"/>
      <c r="C91" s="124"/>
      <c r="D91" s="124"/>
      <c r="E91" s="124"/>
      <c r="F91" s="124"/>
      <c r="G91" s="124"/>
      <c r="H91" s="124"/>
      <c r="I91" s="124"/>
      <c r="J91" s="124"/>
      <c r="K91" s="125"/>
    </row>
    <row r="92" spans="1:11" s="1" customFormat="1">
      <c r="A92" s="123" t="s">
        <v>191</v>
      </c>
      <c r="B92" s="124"/>
      <c r="C92" s="124"/>
      <c r="D92" s="124"/>
      <c r="E92" s="124"/>
      <c r="F92" s="124"/>
      <c r="G92" s="124"/>
      <c r="H92" s="124"/>
      <c r="I92" s="124"/>
      <c r="J92" s="124"/>
      <c r="K92" s="125"/>
    </row>
    <row r="93" spans="1:11" s="1" customFormat="1">
      <c r="A93" s="29"/>
      <c r="B93" s="14"/>
      <c r="C93" s="14"/>
      <c r="D93" s="14"/>
      <c r="E93" s="14"/>
      <c r="F93" s="14"/>
      <c r="G93" s="14"/>
      <c r="H93" s="14"/>
      <c r="I93" s="14"/>
      <c r="J93" s="14"/>
      <c r="K93" s="32"/>
    </row>
    <row r="94" spans="1:11" s="1" customFormat="1">
      <c r="A94" s="130"/>
      <c r="B94" s="131"/>
      <c r="C94" s="131"/>
      <c r="D94" s="131"/>
      <c r="E94" s="131"/>
      <c r="F94" s="131" t="s">
        <v>192</v>
      </c>
      <c r="G94" s="131"/>
      <c r="H94" s="131"/>
      <c r="I94" s="131"/>
      <c r="J94" s="131"/>
      <c r="K94" s="138"/>
    </row>
    <row r="95" spans="1:11" s="1" customFormat="1">
      <c r="A95" s="130" t="s">
        <v>193</v>
      </c>
      <c r="B95" s="131" t="str">
        <f>Introduction!D33</f>
        <v>GSSS XYZ</v>
      </c>
      <c r="C95" s="131"/>
      <c r="D95" s="131"/>
      <c r="E95" s="131"/>
      <c r="F95" s="131" t="s">
        <v>194</v>
      </c>
      <c r="G95" s="131"/>
      <c r="H95" s="545" t="str">
        <f>A5</f>
        <v xml:space="preserve">Mr. Rajender Kumar </v>
      </c>
      <c r="I95" s="545"/>
      <c r="J95" s="545"/>
      <c r="K95" s="138"/>
    </row>
    <row r="96" spans="1:11" s="1" customFormat="1">
      <c r="A96" s="130" t="s">
        <v>195</v>
      </c>
      <c r="B96" s="159"/>
      <c r="C96" s="131"/>
      <c r="D96" s="131"/>
      <c r="E96" s="131"/>
      <c r="F96" s="131" t="s">
        <v>196</v>
      </c>
      <c r="G96" s="131"/>
      <c r="H96" s="545" t="str">
        <f>A6</f>
        <v>Principal</v>
      </c>
      <c r="I96" s="545"/>
      <c r="J96" s="545"/>
      <c r="K96" s="138"/>
    </row>
    <row r="97" spans="1:11" s="1" customFormat="1">
      <c r="A97" s="134"/>
      <c r="B97" s="135"/>
      <c r="C97" s="135"/>
      <c r="D97" s="135"/>
      <c r="E97" s="135"/>
      <c r="F97" s="135"/>
      <c r="G97" s="135"/>
      <c r="H97" s="135"/>
      <c r="I97" s="135"/>
      <c r="J97" s="135"/>
      <c r="K97" s="144"/>
    </row>
    <row r="98" spans="1:11" s="1" customFormat="1">
      <c r="A98" s="152" t="s">
        <v>197</v>
      </c>
      <c r="B98" s="126"/>
    </row>
    <row r="99" spans="1:11" s="1" customFormat="1">
      <c r="A99" s="153" t="s">
        <v>198</v>
      </c>
      <c r="B99" s="126"/>
    </row>
    <row r="100" spans="1:11" s="1" customFormat="1">
      <c r="A100" s="152" t="s">
        <v>199</v>
      </c>
      <c r="B100" s="126"/>
    </row>
    <row r="101" spans="1:11" s="1" customFormat="1">
      <c r="A101" s="152" t="s">
        <v>200</v>
      </c>
      <c r="B101" s="152"/>
    </row>
    <row r="102" spans="1:11" s="1" customFormat="1">
      <c r="A102" s="152" t="s">
        <v>201</v>
      </c>
      <c r="B102" s="152"/>
    </row>
    <row r="103" spans="1:11" s="1" customFormat="1">
      <c r="A103" s="152" t="s">
        <v>202</v>
      </c>
      <c r="B103" s="152"/>
    </row>
    <row r="104" spans="1:11" s="1" customFormat="1">
      <c r="A104" s="48" t="s">
        <v>203</v>
      </c>
      <c r="B104" s="48"/>
      <c r="C104" s="49"/>
      <c r="H104" s="46"/>
    </row>
  </sheetData>
  <sheetProtection password="C3F8" sheet="1" objects="1" scenarios="1" selectLockedCells="1"/>
  <mergeCells count="64">
    <mergeCell ref="H96:J96"/>
    <mergeCell ref="B68:G68"/>
    <mergeCell ref="B69:G69"/>
    <mergeCell ref="B74:G74"/>
    <mergeCell ref="B88:D88"/>
    <mergeCell ref="H95:J95"/>
    <mergeCell ref="G63:H63"/>
    <mergeCell ref="G65:H65"/>
    <mergeCell ref="G57:H57"/>
    <mergeCell ref="G58:H58"/>
    <mergeCell ref="G59:H59"/>
    <mergeCell ref="G60:H60"/>
    <mergeCell ref="G61:H61"/>
    <mergeCell ref="G62:H62"/>
    <mergeCell ref="B48:F48"/>
    <mergeCell ref="I53:I54"/>
    <mergeCell ref="J53:J54"/>
    <mergeCell ref="G55:H55"/>
    <mergeCell ref="G56:H56"/>
    <mergeCell ref="B49:F49"/>
    <mergeCell ref="B35:H35"/>
    <mergeCell ref="B18:E18"/>
    <mergeCell ref="F18:H18"/>
    <mergeCell ref="I18:K18"/>
    <mergeCell ref="B19:E19"/>
    <mergeCell ref="F19:H19"/>
    <mergeCell ref="I19:K19"/>
    <mergeCell ref="B20:E20"/>
    <mergeCell ref="F20:H20"/>
    <mergeCell ref="I20:K20"/>
    <mergeCell ref="A22:K22"/>
    <mergeCell ref="A24:K24"/>
    <mergeCell ref="A15:K15"/>
    <mergeCell ref="B16:E16"/>
    <mergeCell ref="F16:H16"/>
    <mergeCell ref="I16:K16"/>
    <mergeCell ref="B17:E17"/>
    <mergeCell ref="F17:H17"/>
    <mergeCell ref="I17:K17"/>
    <mergeCell ref="A11:F11"/>
    <mergeCell ref="G11:I13"/>
    <mergeCell ref="A12:F12"/>
    <mergeCell ref="J12:J13"/>
    <mergeCell ref="K12:K13"/>
    <mergeCell ref="A13:F13"/>
    <mergeCell ref="A9:C9"/>
    <mergeCell ref="D9:F9"/>
    <mergeCell ref="G9:K9"/>
    <mergeCell ref="A10:F10"/>
    <mergeCell ref="G10:I10"/>
    <mergeCell ref="J10:K10"/>
    <mergeCell ref="A6:F6"/>
    <mergeCell ref="A7:F7"/>
    <mergeCell ref="G7:K7"/>
    <mergeCell ref="A8:C8"/>
    <mergeCell ref="D8:F8"/>
    <mergeCell ref="G8:K8"/>
    <mergeCell ref="A5:F5"/>
    <mergeCell ref="G5:K5"/>
    <mergeCell ref="A1:K1"/>
    <mergeCell ref="A2:K2"/>
    <mergeCell ref="A3:K3"/>
    <mergeCell ref="A4:F4"/>
    <mergeCell ref="G4:K4"/>
  </mergeCells>
  <pageMargins left="0.25" right="0.25" top="0.75" bottom="0.75" header="0.3" footer="0.3"/>
  <pageSetup paperSize="9" orientation="portrait" verticalDpi="300" r:id="rId1"/>
</worksheet>
</file>

<file path=xl/worksheets/sheet6.xml><?xml version="1.0" encoding="utf-8"?>
<worksheet xmlns="http://schemas.openxmlformats.org/spreadsheetml/2006/main" xmlns:r="http://schemas.openxmlformats.org/officeDocument/2006/relationships">
  <sheetPr codeName="Sheet6"/>
  <dimension ref="A1:AO40"/>
  <sheetViews>
    <sheetView topLeftCell="A11" workbookViewId="0">
      <selection activeCell="E11" sqref="E11"/>
    </sheetView>
  </sheetViews>
  <sheetFormatPr defaultColWidth="9.140625" defaultRowHeight="22.5" customHeight="1"/>
  <cols>
    <col min="1" max="1" width="13.5703125" style="163" customWidth="1"/>
    <col min="2" max="2" width="17.5703125" style="163" customWidth="1"/>
    <col min="3" max="3" width="21" style="163" customWidth="1"/>
    <col min="4" max="4" width="19.5703125" style="163" customWidth="1"/>
    <col min="5" max="5" width="21.42578125" style="163" customWidth="1"/>
    <col min="6" max="6" width="24.28515625" style="163" customWidth="1"/>
    <col min="7" max="7" width="26.140625" style="163" customWidth="1"/>
    <col min="8" max="8" width="12.28515625" style="163" customWidth="1"/>
    <col min="9" max="10" width="11.28515625" style="163" customWidth="1"/>
    <col min="11" max="11" width="13.28515625" style="163" customWidth="1"/>
    <col min="12" max="12" width="9.7109375" style="163" customWidth="1"/>
    <col min="13" max="18" width="9.140625" style="163" customWidth="1"/>
    <col min="19" max="19" width="9.85546875" style="163" customWidth="1"/>
    <col min="20" max="38" width="9.140625" style="163" customWidth="1"/>
    <col min="39" max="39" width="16.140625" style="163" customWidth="1"/>
    <col min="40" max="56" width="9.140625" style="163" customWidth="1"/>
    <col min="57" max="16384" width="9.140625" style="163"/>
  </cols>
  <sheetData>
    <row r="1" spans="1:41" ht="22.5" customHeight="1">
      <c r="A1" s="551" t="s">
        <v>494</v>
      </c>
      <c r="B1" s="551"/>
      <c r="C1" s="551"/>
      <c r="D1" s="551"/>
      <c r="E1" s="551"/>
      <c r="F1" s="551"/>
      <c r="G1" s="551"/>
      <c r="H1" s="551"/>
      <c r="I1" s="551"/>
      <c r="J1" s="551"/>
      <c r="K1" s="551"/>
      <c r="L1" s="212"/>
      <c r="M1" s="212"/>
      <c r="N1" s="212"/>
      <c r="O1" s="212"/>
      <c r="P1" s="232"/>
    </row>
    <row r="2" spans="1:41" ht="22.5" customHeight="1">
      <c r="A2" s="552" t="s">
        <v>495</v>
      </c>
      <c r="B2" s="552"/>
      <c r="C2" s="552"/>
      <c r="D2" s="552"/>
      <c r="E2" s="552"/>
      <c r="F2" s="552"/>
      <c r="G2" s="552"/>
      <c r="H2" s="552"/>
      <c r="I2" s="552"/>
      <c r="J2" s="552"/>
      <c r="K2" s="552"/>
      <c r="L2" s="164"/>
      <c r="M2" s="164"/>
      <c r="N2" s="164"/>
      <c r="O2" s="164"/>
      <c r="P2" s="232"/>
    </row>
    <row r="3" spans="1:41" ht="22.5" customHeight="1">
      <c r="A3" s="552" t="s">
        <v>496</v>
      </c>
      <c r="B3" s="552"/>
      <c r="C3" s="552"/>
      <c r="D3" s="552"/>
      <c r="E3" s="552"/>
      <c r="F3" s="552"/>
      <c r="G3" s="552"/>
      <c r="H3" s="552"/>
      <c r="I3" s="552"/>
      <c r="J3" s="552"/>
      <c r="K3" s="552"/>
      <c r="L3" s="164"/>
      <c r="M3" s="164"/>
      <c r="N3" s="164"/>
      <c r="O3" s="164"/>
      <c r="P3" s="232"/>
    </row>
    <row r="4" spans="1:41" ht="22.5" customHeight="1">
      <c r="A4" s="552" t="s">
        <v>497</v>
      </c>
      <c r="B4" s="552"/>
      <c r="C4" s="552"/>
      <c r="D4" s="552"/>
      <c r="E4" s="552"/>
      <c r="F4" s="552"/>
      <c r="G4" s="552"/>
      <c r="H4" s="552"/>
      <c r="I4" s="552"/>
      <c r="J4" s="552"/>
      <c r="K4" s="552"/>
      <c r="L4" s="164"/>
      <c r="M4" s="164"/>
      <c r="N4" s="164"/>
      <c r="O4" s="164"/>
      <c r="P4" s="232"/>
    </row>
    <row r="5" spans="1:41" ht="22.5" customHeight="1">
      <c r="A5" s="552" t="s">
        <v>500</v>
      </c>
      <c r="B5" s="552"/>
      <c r="C5" s="552"/>
      <c r="D5" s="552"/>
      <c r="E5" s="552"/>
      <c r="F5" s="552"/>
      <c r="G5" s="552"/>
      <c r="H5" s="552"/>
      <c r="I5" s="552"/>
      <c r="J5" s="552"/>
      <c r="K5" s="552"/>
      <c r="L5" s="164"/>
      <c r="M5" s="164"/>
      <c r="N5" s="164"/>
      <c r="O5" s="164"/>
      <c r="P5" s="232"/>
    </row>
    <row r="6" spans="1:41" ht="22.5" customHeight="1">
      <c r="A6" s="187"/>
      <c r="B6" s="164"/>
      <c r="C6" s="164"/>
      <c r="D6" s="164"/>
      <c r="E6" s="164"/>
      <c r="F6" s="164"/>
      <c r="G6" s="164"/>
      <c r="H6" s="164"/>
      <c r="I6" s="164"/>
      <c r="J6" s="164"/>
      <c r="K6" s="164"/>
      <c r="L6" s="164"/>
      <c r="M6" s="164"/>
      <c r="N6" s="164"/>
      <c r="O6" s="164"/>
      <c r="P6" s="232"/>
    </row>
    <row r="7" spans="1:41" ht="22.5" customHeight="1">
      <c r="A7" s="164"/>
      <c r="B7" s="164"/>
      <c r="C7" s="164"/>
      <c r="D7" s="164"/>
      <c r="E7" s="164"/>
      <c r="F7" s="164"/>
      <c r="G7" s="164"/>
      <c r="H7" s="164"/>
      <c r="I7" s="164"/>
      <c r="J7" s="164"/>
      <c r="K7" s="164"/>
      <c r="L7" s="274"/>
      <c r="M7" s="274"/>
      <c r="N7" s="274"/>
      <c r="O7" s="274"/>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row>
    <row r="8" spans="1:41" s="186" customFormat="1" ht="32.25" customHeight="1">
      <c r="A8" s="188" t="s">
        <v>382</v>
      </c>
      <c r="B8" s="189" t="s">
        <v>383</v>
      </c>
      <c r="C8" s="189" t="s">
        <v>384</v>
      </c>
      <c r="D8" s="189" t="s">
        <v>498</v>
      </c>
      <c r="E8" s="189" t="s">
        <v>385</v>
      </c>
      <c r="F8" s="189" t="s">
        <v>386</v>
      </c>
      <c r="G8" s="189" t="s">
        <v>499</v>
      </c>
      <c r="H8" s="185" t="s">
        <v>387</v>
      </c>
      <c r="I8" s="185" t="s">
        <v>388</v>
      </c>
      <c r="J8" s="185" t="s">
        <v>389</v>
      </c>
      <c r="K8" s="185" t="s">
        <v>390</v>
      </c>
      <c r="L8" s="276"/>
      <c r="M8" s="277"/>
      <c r="N8" s="277"/>
      <c r="O8" s="277"/>
      <c r="P8" s="278" t="s">
        <v>391</v>
      </c>
      <c r="Q8" s="549"/>
      <c r="R8" s="549"/>
      <c r="S8" s="549"/>
      <c r="T8" s="549"/>
      <c r="U8" s="549"/>
      <c r="V8" s="549"/>
      <c r="W8" s="549"/>
      <c r="X8" s="549"/>
      <c r="Y8" s="549"/>
      <c r="Z8" s="549"/>
      <c r="AA8" s="549"/>
      <c r="AB8" s="550" t="s">
        <v>392</v>
      </c>
      <c r="AC8" s="550"/>
      <c r="AD8" s="550"/>
      <c r="AE8" s="550"/>
      <c r="AF8" s="550"/>
      <c r="AG8" s="550"/>
      <c r="AH8" s="550"/>
      <c r="AI8" s="550"/>
      <c r="AJ8" s="550"/>
      <c r="AK8" s="550"/>
      <c r="AL8" s="550"/>
      <c r="AM8" s="550"/>
      <c r="AN8" s="291"/>
      <c r="AO8" s="291"/>
    </row>
    <row r="9" spans="1:41" s="273" customFormat="1" ht="46.5" customHeight="1">
      <c r="A9" s="290">
        <v>1</v>
      </c>
      <c r="B9" s="290">
        <v>2</v>
      </c>
      <c r="C9" s="290">
        <v>3</v>
      </c>
      <c r="D9" s="290">
        <v>4</v>
      </c>
      <c r="E9" s="290">
        <v>5</v>
      </c>
      <c r="F9" s="290">
        <v>6</v>
      </c>
      <c r="G9" s="290">
        <v>7</v>
      </c>
      <c r="H9" s="272">
        <v>8</v>
      </c>
      <c r="I9" s="272">
        <v>9</v>
      </c>
      <c r="J9" s="272">
        <v>10</v>
      </c>
      <c r="K9" s="272">
        <v>11</v>
      </c>
      <c r="L9" s="279"/>
      <c r="M9" s="280"/>
      <c r="N9" s="280"/>
      <c r="O9" s="280"/>
      <c r="P9" s="281" t="s">
        <v>393</v>
      </c>
      <c r="Q9" s="281" t="s">
        <v>394</v>
      </c>
      <c r="R9" s="281" t="s">
        <v>395</v>
      </c>
      <c r="S9" s="281" t="s">
        <v>396</v>
      </c>
      <c r="T9" s="281" t="s">
        <v>395</v>
      </c>
      <c r="U9" s="281" t="s">
        <v>397</v>
      </c>
      <c r="V9" s="281" t="s">
        <v>395</v>
      </c>
      <c r="W9" s="281" t="s">
        <v>398</v>
      </c>
      <c r="X9" s="281" t="s">
        <v>83</v>
      </c>
      <c r="Y9" s="281" t="s">
        <v>399</v>
      </c>
      <c r="Z9" s="281" t="s">
        <v>400</v>
      </c>
      <c r="AA9" s="281" t="s">
        <v>401</v>
      </c>
      <c r="AB9" s="281" t="s">
        <v>393</v>
      </c>
      <c r="AC9" s="281" t="s">
        <v>394</v>
      </c>
      <c r="AD9" s="281" t="s">
        <v>395</v>
      </c>
      <c r="AE9" s="281" t="s">
        <v>396</v>
      </c>
      <c r="AF9" s="281" t="s">
        <v>395</v>
      </c>
      <c r="AG9" s="281" t="s">
        <v>397</v>
      </c>
      <c r="AH9" s="281" t="s">
        <v>395</v>
      </c>
      <c r="AI9" s="281" t="s">
        <v>398</v>
      </c>
      <c r="AJ9" s="281" t="s">
        <v>83</v>
      </c>
      <c r="AK9" s="281" t="s">
        <v>399</v>
      </c>
      <c r="AL9" s="281" t="s">
        <v>400</v>
      </c>
      <c r="AM9" s="281" t="s">
        <v>401</v>
      </c>
      <c r="AN9" s="281"/>
      <c r="AO9" s="281"/>
    </row>
    <row r="10" spans="1:41" ht="44.25" customHeight="1">
      <c r="A10" s="182" t="s">
        <v>492</v>
      </c>
      <c r="B10" s="213" t="s">
        <v>493</v>
      </c>
      <c r="C10" s="214"/>
      <c r="D10" s="214"/>
      <c r="E10" s="215"/>
      <c r="F10" s="183">
        <f>B38</f>
        <v>0</v>
      </c>
      <c r="G10" s="184"/>
      <c r="H10" s="167">
        <f>I10-F10</f>
        <v>797660</v>
      </c>
      <c r="I10" s="168">
        <f>Tax!J51</f>
        <v>797660</v>
      </c>
      <c r="J10" s="167">
        <f>AM10-AA10</f>
        <v>0</v>
      </c>
      <c r="K10" s="166">
        <f>ROUND(IF(J10&gt;G38, J10-G38, 0),0)</f>
        <v>0</v>
      </c>
      <c r="L10" s="282"/>
      <c r="M10" s="283">
        <v>250000</v>
      </c>
      <c r="N10" s="283">
        <v>500000</v>
      </c>
      <c r="O10" s="283">
        <v>1000000</v>
      </c>
      <c r="P10" s="275">
        <f>MIN(H10, M10)</f>
        <v>250000</v>
      </c>
      <c r="Q10" s="275">
        <f>IF(H10&gt;N10, N10-M10, MAX(H10-M10, 0))</f>
        <v>250000</v>
      </c>
      <c r="R10" s="275">
        <f t="shared" ref="R10:R11" si="0">MROUND(0.05*Q10, 1)</f>
        <v>12500</v>
      </c>
      <c r="S10" s="275">
        <f>IF(H10&gt;O10, O10-N10, MAX(H10-N10,0))</f>
        <v>297660</v>
      </c>
      <c r="T10" s="275">
        <f t="shared" ref="T10:T32" si="1">0.2*S10</f>
        <v>59532</v>
      </c>
      <c r="U10" s="275">
        <f>IF(H10&gt;O10, H10-O10, 0)</f>
        <v>0</v>
      </c>
      <c r="V10" s="275">
        <f>ROUND(0.3*U10,0)</f>
        <v>0</v>
      </c>
      <c r="W10" s="275">
        <f>IF(H10&lt;350001,MIN(R10,2500),0)</f>
        <v>0</v>
      </c>
      <c r="X10" s="275">
        <f t="shared" ref="X10:X37" si="2">R10+T10+V10-W10</f>
        <v>72032</v>
      </c>
      <c r="Y10" s="275">
        <f>IF(H10&gt;10000000, (0.15*X10), IF(H10&gt;5000000, 0.1*X10, 0))</f>
        <v>0</v>
      </c>
      <c r="Z10" s="275">
        <f>MROUND(0.04*(X10+Y10),1)</f>
        <v>2881</v>
      </c>
      <c r="AA10" s="275">
        <f t="shared" ref="AA10:AA15" si="3">SUM(X10:Z10)</f>
        <v>74913</v>
      </c>
      <c r="AB10" s="275">
        <f>MIN(I10,M10)</f>
        <v>250000</v>
      </c>
      <c r="AC10" s="275">
        <f>IF(I10&gt;N10, N10-M10, MAX(I10-M10, 0))</f>
        <v>250000</v>
      </c>
      <c r="AD10" s="275">
        <f t="shared" ref="AD10:AD11" si="4">MROUND(0.05*AC10, 1)</f>
        <v>12500</v>
      </c>
      <c r="AE10" s="275">
        <f>IF(I10&gt;O10, O10-N10, MAX(I10-N10, 0))</f>
        <v>297660</v>
      </c>
      <c r="AF10" s="275">
        <f t="shared" ref="AF10:AF32" si="5">0.2*AE10</f>
        <v>59532</v>
      </c>
      <c r="AG10" s="275">
        <f>IF(I10&gt;O10, I10-O10, 0)</f>
        <v>0</v>
      </c>
      <c r="AH10" s="275">
        <f t="shared" ref="AH10:AH32" si="6">0.3*AG10</f>
        <v>0</v>
      </c>
      <c r="AI10" s="275">
        <f>IF(I10&lt;350001,MIN(AD10,2500),0)</f>
        <v>0</v>
      </c>
      <c r="AJ10" s="275">
        <f t="shared" ref="AJ10:AJ37" si="7">AD10+AF10+AH10-AI10</f>
        <v>72032</v>
      </c>
      <c r="AK10" s="275">
        <f>IF(I10&gt;10000000, (0.15*AJ10), IF(I10&gt;5000000, 0.1*AJ10, 0))</f>
        <v>0</v>
      </c>
      <c r="AL10" s="275">
        <f>MROUND(0.04*(AJ10+AK10),1)</f>
        <v>2881</v>
      </c>
      <c r="AM10" s="275">
        <f t="shared" ref="AM10:AM15" si="8">SUM(AJ10:AL10)</f>
        <v>74913</v>
      </c>
      <c r="AN10" s="275"/>
      <c r="AO10" s="275"/>
    </row>
    <row r="11" spans="1:41" ht="22.5" customHeight="1">
      <c r="A11" s="169" t="s">
        <v>352</v>
      </c>
      <c r="B11" s="170">
        <f>B38</f>
        <v>0</v>
      </c>
      <c r="C11" s="170">
        <f>H10</f>
        <v>797660</v>
      </c>
      <c r="D11" s="165">
        <f t="shared" ref="D11:D37" si="9">B11+C11</f>
        <v>797660</v>
      </c>
      <c r="E11" s="171">
        <f t="shared" ref="E11:E37" si="10">MROUND(AA11,1)</f>
        <v>74913</v>
      </c>
      <c r="F11" s="171">
        <f t="shared" ref="F11:F37" si="11">MROUND(AM11,1)</f>
        <v>74913</v>
      </c>
      <c r="G11" s="165">
        <f t="shared" ref="G11:G37" si="12">MROUND(F11-E11,1)</f>
        <v>0</v>
      </c>
      <c r="H11" s="548"/>
      <c r="I11" s="548"/>
      <c r="J11" s="548"/>
      <c r="K11" s="548"/>
      <c r="L11" s="284"/>
      <c r="M11" s="6">
        <v>250000</v>
      </c>
      <c r="N11" s="6">
        <v>500000</v>
      </c>
      <c r="O11" s="6">
        <v>1000000</v>
      </c>
      <c r="P11" s="275">
        <f t="shared" ref="P11:P37" si="13">MIN(C11, M11)</f>
        <v>250000</v>
      </c>
      <c r="Q11" s="275">
        <f t="shared" ref="Q11:Q37" si="14">IF(C11&gt;N11, N11-M11, MAX(C11-M11, 0))</f>
        <v>250000</v>
      </c>
      <c r="R11" s="275">
        <f t="shared" si="0"/>
        <v>12500</v>
      </c>
      <c r="S11" s="275">
        <f t="shared" ref="S11:S37" si="15">IF(C11&gt;O11, O11-N11, MAX(C11-N11,0))</f>
        <v>297660</v>
      </c>
      <c r="T11" s="275">
        <f t="shared" si="1"/>
        <v>59532</v>
      </c>
      <c r="U11" s="275">
        <f t="shared" ref="U11:U37" si="16">IF(C11&gt;O11, C11-O11, 0)</f>
        <v>0</v>
      </c>
      <c r="V11" s="275">
        <f>ROUND(0.3*U11,0)</f>
        <v>0</v>
      </c>
      <c r="W11" s="275">
        <f>IF(C11&lt;350001,MIN(R11,2500),0)</f>
        <v>0</v>
      </c>
      <c r="X11" s="275">
        <f t="shared" si="2"/>
        <v>72032</v>
      </c>
      <c r="Y11" s="275">
        <f>IF(C11&gt;10000000, (0.15*X11), IF(C11&gt;5000000, 0.1*X11, 0))</f>
        <v>0</v>
      </c>
      <c r="Z11" s="275">
        <f>MROUND(0.04*(X11+Y11),1)</f>
        <v>2881</v>
      </c>
      <c r="AA11" s="275">
        <f t="shared" si="3"/>
        <v>74913</v>
      </c>
      <c r="AB11" s="275">
        <f t="shared" ref="AB11:AB37" si="17">MIN(D11,M11)</f>
        <v>250000</v>
      </c>
      <c r="AC11" s="275">
        <f t="shared" ref="AC11:AC37" si="18">IF(D11&gt;N11, N11-M11, MAX(D11-M11, 0))</f>
        <v>250000</v>
      </c>
      <c r="AD11" s="275">
        <f t="shared" si="4"/>
        <v>12500</v>
      </c>
      <c r="AE11" s="275">
        <f t="shared" ref="AE11:AE37" si="19">IF(D11&gt;O11, O11-N11, MAX(D11-N11, 0))</f>
        <v>297660</v>
      </c>
      <c r="AF11" s="275">
        <f t="shared" si="5"/>
        <v>59532</v>
      </c>
      <c r="AG11" s="275">
        <f t="shared" ref="AG11:AG37" si="20">IF(D11&gt;O11, D11-O11, 0)</f>
        <v>0</v>
      </c>
      <c r="AH11" s="275">
        <f t="shared" si="6"/>
        <v>0</v>
      </c>
      <c r="AI11" s="275">
        <f>IF(D11&lt;350001,MIN(AD11,2500),0)</f>
        <v>0</v>
      </c>
      <c r="AJ11" s="275">
        <f t="shared" si="7"/>
        <v>72032</v>
      </c>
      <c r="AK11" s="275">
        <f>IF(D11&gt;10000000, (0.15*AJ11), IF(D11&gt;5000000, 0.1*AJ11, 0))</f>
        <v>0</v>
      </c>
      <c r="AL11" s="275">
        <f>MROUND(0.04*(AJ11+AK11),1)</f>
        <v>2881</v>
      </c>
      <c r="AM11" s="275">
        <f t="shared" si="8"/>
        <v>74913</v>
      </c>
      <c r="AN11" s="275"/>
      <c r="AO11" s="275"/>
    </row>
    <row r="12" spans="1:41" ht="22.5" customHeight="1">
      <c r="A12" s="169" t="s">
        <v>111</v>
      </c>
      <c r="B12" s="271">
        <f>Introduction!C83</f>
        <v>0</v>
      </c>
      <c r="C12" s="271">
        <f>Introduction!E83</f>
        <v>0</v>
      </c>
      <c r="D12" s="165">
        <f t="shared" si="9"/>
        <v>0</v>
      </c>
      <c r="E12" s="171">
        <f t="shared" ref="E12" si="21">MROUND(AA12,1)</f>
        <v>0</v>
      </c>
      <c r="F12" s="171">
        <f t="shared" ref="F12" si="22">MROUND(AM12,1)</f>
        <v>0</v>
      </c>
      <c r="G12" s="165">
        <f t="shared" ref="G12" si="23">MROUND(F12-E12,1)</f>
        <v>0</v>
      </c>
      <c r="H12" s="548"/>
      <c r="I12" s="548"/>
      <c r="J12" s="548"/>
      <c r="K12" s="548"/>
      <c r="L12" s="284" t="s">
        <v>111</v>
      </c>
      <c r="M12" s="285">
        <v>250000</v>
      </c>
      <c r="N12" s="285">
        <v>500000</v>
      </c>
      <c r="O12" s="285">
        <v>1000000</v>
      </c>
      <c r="P12" s="286">
        <f t="shared" ref="P12" si="24">MIN(C12, M12)</f>
        <v>0</v>
      </c>
      <c r="Q12" s="286">
        <f t="shared" ref="Q12" si="25">IF(C12&gt;N12, N12-M12, MAX(C12-M12, 0))</f>
        <v>0</v>
      </c>
      <c r="R12" s="286">
        <f>MROUND(0.05*Q12, 1)</f>
        <v>0</v>
      </c>
      <c r="S12" s="286">
        <f t="shared" ref="S12" si="26">IF(C12&gt;O12, O12-N12, MAX(C12-N12,0))</f>
        <v>0</v>
      </c>
      <c r="T12" s="286">
        <f t="shared" ref="T12" si="27">0.2*S12</f>
        <v>0</v>
      </c>
      <c r="U12" s="286">
        <f t="shared" ref="U12" si="28">IF(C12&gt;O12, C12-O12, 0)</f>
        <v>0</v>
      </c>
      <c r="V12" s="286">
        <f t="shared" ref="V12" si="29">0.3*U12</f>
        <v>0</v>
      </c>
      <c r="W12" s="286">
        <f>IF(C12&lt;350001,MIN(R12,2500),0)</f>
        <v>0</v>
      </c>
      <c r="X12" s="286">
        <f t="shared" ref="X12" si="30">R12+T12+V12-W12</f>
        <v>0</v>
      </c>
      <c r="Y12" s="286">
        <f>IF(C12&gt;10000000,0.15*X12,0)</f>
        <v>0</v>
      </c>
      <c r="Z12" s="286">
        <f t="shared" ref="Z12:Z15" si="31">MROUND(0.03*(X12+Y12),1)</f>
        <v>0</v>
      </c>
      <c r="AA12" s="286">
        <f t="shared" si="3"/>
        <v>0</v>
      </c>
      <c r="AB12" s="286">
        <f t="shared" ref="AB12" si="32">MIN(D12,M12)</f>
        <v>0</v>
      </c>
      <c r="AC12" s="286">
        <f t="shared" ref="AC12" si="33">IF(D12&gt;N12, N12-M12, MAX(D12-M12, 0))</f>
        <v>0</v>
      </c>
      <c r="AD12" s="286">
        <f>MROUND(0.05*AC12, 1)</f>
        <v>0</v>
      </c>
      <c r="AE12" s="286">
        <f t="shared" ref="AE12" si="34">IF(D12&gt;O12, O12-N12, MAX(D12-N12, 0))</f>
        <v>0</v>
      </c>
      <c r="AF12" s="286">
        <f t="shared" ref="AF12" si="35">0.2*AE12</f>
        <v>0</v>
      </c>
      <c r="AG12" s="286">
        <f t="shared" ref="AG12" si="36">IF(D12&gt;O12, D12-O12, 0)</f>
        <v>0</v>
      </c>
      <c r="AH12" s="286">
        <f t="shared" ref="AH12" si="37">0.3*AG12</f>
        <v>0</v>
      </c>
      <c r="AI12" s="286">
        <f>IF(D12&lt;350001,MIN(AD12,2500),0)</f>
        <v>0</v>
      </c>
      <c r="AJ12" s="286">
        <f t="shared" ref="AJ12" si="38">AD12+AF12+AH12-AI12</f>
        <v>0</v>
      </c>
      <c r="AK12" s="286">
        <f>IF(D12&gt;10000000, 0.15*AJ12, 0)</f>
        <v>0</v>
      </c>
      <c r="AL12" s="286">
        <f t="shared" ref="AL12:AL15" si="39">MROUND(0.03*(AJ12+AK12),1)</f>
        <v>0</v>
      </c>
      <c r="AM12" s="286">
        <f t="shared" si="8"/>
        <v>0</v>
      </c>
      <c r="AN12" s="275"/>
      <c r="AO12" s="275"/>
    </row>
    <row r="13" spans="1:41" ht="22.5" customHeight="1">
      <c r="A13" s="169" t="s">
        <v>402</v>
      </c>
      <c r="B13" s="176">
        <f>Introduction!C84</f>
        <v>0</v>
      </c>
      <c r="C13" s="176">
        <f>Introduction!E84</f>
        <v>0</v>
      </c>
      <c r="D13" s="165">
        <f t="shared" si="9"/>
        <v>0</v>
      </c>
      <c r="E13" s="171">
        <f t="shared" si="10"/>
        <v>0</v>
      </c>
      <c r="F13" s="171"/>
      <c r="G13" s="165">
        <f t="shared" si="12"/>
        <v>0</v>
      </c>
      <c r="H13" s="548"/>
      <c r="I13" s="548"/>
      <c r="J13" s="548"/>
      <c r="K13" s="548"/>
      <c r="L13" s="284" t="s">
        <v>402</v>
      </c>
      <c r="M13" s="285">
        <v>250000</v>
      </c>
      <c r="N13" s="285">
        <v>500000</v>
      </c>
      <c r="O13" s="285">
        <v>1000000</v>
      </c>
      <c r="P13" s="286">
        <f t="shared" si="13"/>
        <v>0</v>
      </c>
      <c r="Q13" s="286">
        <f t="shared" si="14"/>
        <v>0</v>
      </c>
      <c r="R13" s="286">
        <f t="shared" ref="R13:R32" si="40">MROUND(0.1*Q13, 1)</f>
        <v>0</v>
      </c>
      <c r="S13" s="286">
        <f t="shared" si="15"/>
        <v>0</v>
      </c>
      <c r="T13" s="286">
        <f t="shared" si="1"/>
        <v>0</v>
      </c>
      <c r="U13" s="286">
        <f t="shared" si="16"/>
        <v>0</v>
      </c>
      <c r="V13" s="286">
        <f t="shared" ref="V13:V32" si="41">0.3*U13</f>
        <v>0</v>
      </c>
      <c r="W13" s="286">
        <f>IF(C13&lt;500001,MIN(R13,5000),0)</f>
        <v>0</v>
      </c>
      <c r="X13" s="286">
        <f t="shared" si="2"/>
        <v>0</v>
      </c>
      <c r="Y13" s="286">
        <f>IF(C13&gt;10000000,0.15*X13,0)</f>
        <v>0</v>
      </c>
      <c r="Z13" s="286">
        <f t="shared" si="31"/>
        <v>0</v>
      </c>
      <c r="AA13" s="286">
        <f t="shared" si="3"/>
        <v>0</v>
      </c>
      <c r="AB13" s="286">
        <f t="shared" si="17"/>
        <v>0</v>
      </c>
      <c r="AC13" s="286">
        <f t="shared" si="18"/>
        <v>0</v>
      </c>
      <c r="AD13" s="286">
        <f t="shared" ref="AD13:AD32" si="42">MROUND(0.1*AC13, 1)</f>
        <v>0</v>
      </c>
      <c r="AE13" s="286">
        <f t="shared" si="19"/>
        <v>0</v>
      </c>
      <c r="AF13" s="286">
        <f t="shared" si="5"/>
        <v>0</v>
      </c>
      <c r="AG13" s="286">
        <f t="shared" si="20"/>
        <v>0</v>
      </c>
      <c r="AH13" s="286">
        <f t="shared" si="6"/>
        <v>0</v>
      </c>
      <c r="AI13" s="286">
        <f>IF(D13&lt;500001,MIN(AD13,5000),0)</f>
        <v>0</v>
      </c>
      <c r="AJ13" s="286">
        <f t="shared" si="7"/>
        <v>0</v>
      </c>
      <c r="AK13" s="286">
        <f>IF(D13&gt;10000000, 0.15*AJ13, 0)</f>
        <v>0</v>
      </c>
      <c r="AL13" s="286">
        <f t="shared" si="39"/>
        <v>0</v>
      </c>
      <c r="AM13" s="286">
        <f t="shared" si="8"/>
        <v>0</v>
      </c>
      <c r="AN13" s="275"/>
      <c r="AO13" s="275"/>
    </row>
    <row r="14" spans="1:41" ht="22.5" customHeight="1">
      <c r="A14" s="169" t="s">
        <v>403</v>
      </c>
      <c r="B14" s="176">
        <f>Introduction!C85</f>
        <v>0</v>
      </c>
      <c r="C14" s="176">
        <f>Introduction!E85</f>
        <v>0</v>
      </c>
      <c r="D14" s="165">
        <f t="shared" si="9"/>
        <v>0</v>
      </c>
      <c r="E14" s="171">
        <f t="shared" si="10"/>
        <v>0</v>
      </c>
      <c r="F14" s="171">
        <f t="shared" si="11"/>
        <v>0</v>
      </c>
      <c r="G14" s="165">
        <f t="shared" si="12"/>
        <v>0</v>
      </c>
      <c r="H14" s="548"/>
      <c r="I14" s="548"/>
      <c r="J14" s="548"/>
      <c r="K14" s="548"/>
      <c r="L14" s="284" t="s">
        <v>403</v>
      </c>
      <c r="M14" s="6">
        <v>250000</v>
      </c>
      <c r="N14" s="6">
        <v>500000</v>
      </c>
      <c r="O14" s="6">
        <v>1000000</v>
      </c>
      <c r="P14" s="275">
        <f t="shared" si="13"/>
        <v>0</v>
      </c>
      <c r="Q14" s="275">
        <f t="shared" si="14"/>
        <v>0</v>
      </c>
      <c r="R14" s="275">
        <f t="shared" si="40"/>
        <v>0</v>
      </c>
      <c r="S14" s="275">
        <f t="shared" si="15"/>
        <v>0</v>
      </c>
      <c r="T14" s="275">
        <f t="shared" si="1"/>
        <v>0</v>
      </c>
      <c r="U14" s="275">
        <f t="shared" si="16"/>
        <v>0</v>
      </c>
      <c r="V14" s="275">
        <f t="shared" si="41"/>
        <v>0</v>
      </c>
      <c r="W14" s="275">
        <f>IF(C14&lt;500001,MIN(R14,2000),0)</f>
        <v>0</v>
      </c>
      <c r="X14" s="275">
        <f t="shared" si="2"/>
        <v>0</v>
      </c>
      <c r="Y14" s="275">
        <f>IF(C14&gt;10000000,0.12*X14,0)</f>
        <v>0</v>
      </c>
      <c r="Z14" s="275">
        <f t="shared" si="31"/>
        <v>0</v>
      </c>
      <c r="AA14" s="275">
        <f t="shared" si="3"/>
        <v>0</v>
      </c>
      <c r="AB14" s="275">
        <f t="shared" si="17"/>
        <v>0</v>
      </c>
      <c r="AC14" s="275">
        <f t="shared" si="18"/>
        <v>0</v>
      </c>
      <c r="AD14" s="275">
        <f t="shared" si="42"/>
        <v>0</v>
      </c>
      <c r="AE14" s="275">
        <f t="shared" si="19"/>
        <v>0</v>
      </c>
      <c r="AF14" s="275">
        <f t="shared" si="5"/>
        <v>0</v>
      </c>
      <c r="AG14" s="275">
        <f t="shared" si="20"/>
        <v>0</v>
      </c>
      <c r="AH14" s="275">
        <f t="shared" si="6"/>
        <v>0</v>
      </c>
      <c r="AI14" s="275">
        <f>IF(D14&lt;500001,MIN(AD14,2000),0)</f>
        <v>0</v>
      </c>
      <c r="AJ14" s="275">
        <f t="shared" si="7"/>
        <v>0</v>
      </c>
      <c r="AK14" s="275">
        <f>IF(D14&gt;10000000, 0.12*AJ14, 0)</f>
        <v>0</v>
      </c>
      <c r="AL14" s="275">
        <f t="shared" si="39"/>
        <v>0</v>
      </c>
      <c r="AM14" s="275">
        <f t="shared" si="8"/>
        <v>0</v>
      </c>
      <c r="AN14" s="275"/>
      <c r="AO14" s="275"/>
    </row>
    <row r="15" spans="1:41" ht="22.5" customHeight="1">
      <c r="A15" s="169" t="s">
        <v>404</v>
      </c>
      <c r="B15" s="176">
        <f>Introduction!C86</f>
        <v>0</v>
      </c>
      <c r="C15" s="176">
        <f>Introduction!E86</f>
        <v>0</v>
      </c>
      <c r="D15" s="165">
        <f t="shared" si="9"/>
        <v>0</v>
      </c>
      <c r="E15" s="171">
        <f t="shared" si="10"/>
        <v>0</v>
      </c>
      <c r="F15" s="171">
        <f t="shared" si="11"/>
        <v>0</v>
      </c>
      <c r="G15" s="165">
        <f t="shared" si="12"/>
        <v>0</v>
      </c>
      <c r="H15" s="548"/>
      <c r="I15" s="548"/>
      <c r="J15" s="548"/>
      <c r="K15" s="548"/>
      <c r="L15" s="284" t="s">
        <v>404</v>
      </c>
      <c r="M15" s="6">
        <v>250000</v>
      </c>
      <c r="N15" s="6">
        <v>500000</v>
      </c>
      <c r="O15" s="6">
        <v>1000000</v>
      </c>
      <c r="P15" s="275">
        <f t="shared" si="13"/>
        <v>0</v>
      </c>
      <c r="Q15" s="275">
        <f t="shared" si="14"/>
        <v>0</v>
      </c>
      <c r="R15" s="275">
        <f t="shared" si="40"/>
        <v>0</v>
      </c>
      <c r="S15" s="275">
        <f t="shared" si="15"/>
        <v>0</v>
      </c>
      <c r="T15" s="275">
        <f t="shared" si="1"/>
        <v>0</v>
      </c>
      <c r="U15" s="275">
        <f t="shared" si="16"/>
        <v>0</v>
      </c>
      <c r="V15" s="275">
        <f t="shared" si="41"/>
        <v>0</v>
      </c>
      <c r="W15" s="275">
        <f>IF(C15&lt;500001,MIN(R15,2000),0)</f>
        <v>0</v>
      </c>
      <c r="X15" s="275">
        <f t="shared" si="2"/>
        <v>0</v>
      </c>
      <c r="Y15" s="275">
        <f>IF(C15&gt;10000000,0.1*X15,0)</f>
        <v>0</v>
      </c>
      <c r="Z15" s="275">
        <f t="shared" si="31"/>
        <v>0</v>
      </c>
      <c r="AA15" s="275">
        <f t="shared" si="3"/>
        <v>0</v>
      </c>
      <c r="AB15" s="275">
        <f t="shared" si="17"/>
        <v>0</v>
      </c>
      <c r="AC15" s="275">
        <f t="shared" si="18"/>
        <v>0</v>
      </c>
      <c r="AD15" s="275">
        <f t="shared" si="42"/>
        <v>0</v>
      </c>
      <c r="AE15" s="275">
        <f t="shared" si="19"/>
        <v>0</v>
      </c>
      <c r="AF15" s="275">
        <f t="shared" si="5"/>
        <v>0</v>
      </c>
      <c r="AG15" s="275">
        <f t="shared" si="20"/>
        <v>0</v>
      </c>
      <c r="AH15" s="275">
        <f t="shared" si="6"/>
        <v>0</v>
      </c>
      <c r="AI15" s="275">
        <f>IF(D15&lt;500001,MIN(AD15,2000),0)</f>
        <v>0</v>
      </c>
      <c r="AJ15" s="275">
        <f t="shared" si="7"/>
        <v>0</v>
      </c>
      <c r="AK15" s="275">
        <f>IF(D15&gt;10000000, 0.1*AJ15, 0)</f>
        <v>0</v>
      </c>
      <c r="AL15" s="275">
        <f t="shared" si="39"/>
        <v>0</v>
      </c>
      <c r="AM15" s="275">
        <f t="shared" si="8"/>
        <v>0</v>
      </c>
      <c r="AN15" s="275"/>
      <c r="AO15" s="275"/>
    </row>
    <row r="16" spans="1:41" ht="22.5" customHeight="1">
      <c r="A16" s="169" t="s">
        <v>405</v>
      </c>
      <c r="B16" s="176">
        <f>Introduction!C87</f>
        <v>0</v>
      </c>
      <c r="C16" s="176">
        <f>Introduction!E87</f>
        <v>0</v>
      </c>
      <c r="D16" s="165">
        <f t="shared" si="9"/>
        <v>0</v>
      </c>
      <c r="E16" s="171">
        <f t="shared" si="10"/>
        <v>0</v>
      </c>
      <c r="F16" s="171">
        <f t="shared" si="11"/>
        <v>0</v>
      </c>
      <c r="G16" s="165">
        <f t="shared" si="12"/>
        <v>0</v>
      </c>
      <c r="H16" s="548"/>
      <c r="I16" s="548"/>
      <c r="J16" s="548"/>
      <c r="K16" s="548"/>
      <c r="L16" s="284" t="s">
        <v>405</v>
      </c>
      <c r="M16" s="6">
        <v>200000</v>
      </c>
      <c r="N16" s="6">
        <v>500000</v>
      </c>
      <c r="O16" s="6">
        <v>1000000</v>
      </c>
      <c r="P16" s="275">
        <f t="shared" si="13"/>
        <v>0</v>
      </c>
      <c r="Q16" s="275">
        <f t="shared" si="14"/>
        <v>0</v>
      </c>
      <c r="R16" s="275">
        <f t="shared" si="40"/>
        <v>0</v>
      </c>
      <c r="S16" s="275">
        <f t="shared" si="15"/>
        <v>0</v>
      </c>
      <c r="T16" s="275">
        <f t="shared" si="1"/>
        <v>0</v>
      </c>
      <c r="U16" s="275">
        <f t="shared" si="16"/>
        <v>0</v>
      </c>
      <c r="V16" s="275">
        <f t="shared" si="41"/>
        <v>0</v>
      </c>
      <c r="W16" s="275">
        <f>IF(C16&lt;500001,MIN(R16,2000),0)</f>
        <v>0</v>
      </c>
      <c r="X16" s="275">
        <f t="shared" si="2"/>
        <v>0</v>
      </c>
      <c r="Y16" s="275">
        <f>IF(C16&gt;10000000,0.1*X16,0)</f>
        <v>0</v>
      </c>
      <c r="Z16" s="275">
        <f t="shared" ref="Z16:Z22" si="43">MROUND(0.03*X16,1)</f>
        <v>0</v>
      </c>
      <c r="AA16" s="275">
        <f t="shared" ref="AA16:AA37" si="44">X16+Z16</f>
        <v>0</v>
      </c>
      <c r="AB16" s="275">
        <f t="shared" si="17"/>
        <v>0</v>
      </c>
      <c r="AC16" s="275">
        <f t="shared" si="18"/>
        <v>0</v>
      </c>
      <c r="AD16" s="275">
        <f t="shared" si="42"/>
        <v>0</v>
      </c>
      <c r="AE16" s="275">
        <f t="shared" si="19"/>
        <v>0</v>
      </c>
      <c r="AF16" s="275">
        <f t="shared" si="5"/>
        <v>0</v>
      </c>
      <c r="AG16" s="275">
        <f t="shared" si="20"/>
        <v>0</v>
      </c>
      <c r="AH16" s="275">
        <f t="shared" si="6"/>
        <v>0</v>
      </c>
      <c r="AI16" s="275">
        <f>IF(D16&lt;500001,MIN(AD16,2000),0)</f>
        <v>0</v>
      </c>
      <c r="AJ16" s="275">
        <f t="shared" si="7"/>
        <v>0</v>
      </c>
      <c r="AK16" s="275">
        <f>IF(D16&gt;10000000, 0.1*AJ16, 0)</f>
        <v>0</v>
      </c>
      <c r="AL16" s="275">
        <f t="shared" ref="AL16:AL22" si="45">MROUND(0.03*AJ16,1)</f>
        <v>0</v>
      </c>
      <c r="AM16" s="275">
        <f t="shared" ref="AM16:AM37" si="46">AJ16+AL16</f>
        <v>0</v>
      </c>
      <c r="AN16" s="275"/>
      <c r="AO16" s="275"/>
    </row>
    <row r="17" spans="1:41" ht="22.5" customHeight="1">
      <c r="A17" s="169" t="s">
        <v>406</v>
      </c>
      <c r="B17" s="176">
        <f>Introduction!C88</f>
        <v>0</v>
      </c>
      <c r="C17" s="176">
        <f>Introduction!E88</f>
        <v>0</v>
      </c>
      <c r="D17" s="165">
        <f t="shared" si="9"/>
        <v>0</v>
      </c>
      <c r="E17" s="171">
        <f t="shared" si="10"/>
        <v>0</v>
      </c>
      <c r="F17" s="171">
        <f t="shared" si="11"/>
        <v>0</v>
      </c>
      <c r="G17" s="165">
        <f t="shared" si="12"/>
        <v>0</v>
      </c>
      <c r="H17" s="548"/>
      <c r="I17" s="548"/>
      <c r="J17" s="548"/>
      <c r="K17" s="548"/>
      <c r="L17" s="287" t="s">
        <v>406</v>
      </c>
      <c r="M17" s="6">
        <v>200000</v>
      </c>
      <c r="N17" s="6">
        <v>500000</v>
      </c>
      <c r="O17" s="6">
        <v>1000000</v>
      </c>
      <c r="P17" s="275">
        <f t="shared" si="13"/>
        <v>0</v>
      </c>
      <c r="Q17" s="275">
        <f t="shared" si="14"/>
        <v>0</v>
      </c>
      <c r="R17" s="275">
        <f t="shared" si="40"/>
        <v>0</v>
      </c>
      <c r="S17" s="275">
        <f t="shared" si="15"/>
        <v>0</v>
      </c>
      <c r="T17" s="275">
        <f t="shared" si="1"/>
        <v>0</v>
      </c>
      <c r="U17" s="275">
        <f t="shared" si="16"/>
        <v>0</v>
      </c>
      <c r="V17" s="275">
        <f t="shared" si="41"/>
        <v>0</v>
      </c>
      <c r="W17" s="275">
        <v>0</v>
      </c>
      <c r="X17" s="275">
        <f t="shared" si="2"/>
        <v>0</v>
      </c>
      <c r="Y17" s="275">
        <v>0</v>
      </c>
      <c r="Z17" s="275">
        <f t="shared" si="43"/>
        <v>0</v>
      </c>
      <c r="AA17" s="275">
        <f t="shared" si="44"/>
        <v>0</v>
      </c>
      <c r="AB17" s="275">
        <f t="shared" si="17"/>
        <v>0</v>
      </c>
      <c r="AC17" s="275">
        <f t="shared" si="18"/>
        <v>0</v>
      </c>
      <c r="AD17" s="275">
        <f t="shared" si="42"/>
        <v>0</v>
      </c>
      <c r="AE17" s="275">
        <f t="shared" si="19"/>
        <v>0</v>
      </c>
      <c r="AF17" s="275">
        <f t="shared" si="5"/>
        <v>0</v>
      </c>
      <c r="AG17" s="275">
        <f t="shared" si="20"/>
        <v>0</v>
      </c>
      <c r="AH17" s="275">
        <f t="shared" si="6"/>
        <v>0</v>
      </c>
      <c r="AI17" s="275">
        <v>0</v>
      </c>
      <c r="AJ17" s="275">
        <f t="shared" si="7"/>
        <v>0</v>
      </c>
      <c r="AK17" s="275">
        <v>0</v>
      </c>
      <c r="AL17" s="275">
        <f t="shared" si="45"/>
        <v>0</v>
      </c>
      <c r="AM17" s="275">
        <f t="shared" si="46"/>
        <v>0</v>
      </c>
      <c r="AN17" s="275"/>
      <c r="AO17" s="275"/>
    </row>
    <row r="18" spans="1:41" ht="22.5" customHeight="1">
      <c r="A18" s="169" t="s">
        <v>407</v>
      </c>
      <c r="B18" s="176">
        <f>Introduction!C89</f>
        <v>0</v>
      </c>
      <c r="C18" s="176">
        <f>Introduction!E89</f>
        <v>0</v>
      </c>
      <c r="D18" s="165">
        <f t="shared" si="9"/>
        <v>0</v>
      </c>
      <c r="E18" s="171">
        <f t="shared" si="10"/>
        <v>0</v>
      </c>
      <c r="F18" s="171">
        <f t="shared" si="11"/>
        <v>0</v>
      </c>
      <c r="G18" s="165">
        <f t="shared" si="12"/>
        <v>0</v>
      </c>
      <c r="H18" s="548"/>
      <c r="I18" s="548"/>
      <c r="J18" s="548"/>
      <c r="K18" s="548"/>
      <c r="L18" s="284" t="s">
        <v>407</v>
      </c>
      <c r="M18" s="6">
        <f>IF([2]Profile!G$21=1, 180000, 190000)</f>
        <v>180000</v>
      </c>
      <c r="N18" s="6">
        <v>500000</v>
      </c>
      <c r="O18" s="6">
        <v>800000</v>
      </c>
      <c r="P18" s="275">
        <f t="shared" si="13"/>
        <v>0</v>
      </c>
      <c r="Q18" s="275">
        <f t="shared" si="14"/>
        <v>0</v>
      </c>
      <c r="R18" s="275">
        <f t="shared" si="40"/>
        <v>0</v>
      </c>
      <c r="S18" s="275">
        <f t="shared" si="15"/>
        <v>0</v>
      </c>
      <c r="T18" s="275">
        <f t="shared" si="1"/>
        <v>0</v>
      </c>
      <c r="U18" s="275">
        <f t="shared" si="16"/>
        <v>0</v>
      </c>
      <c r="V18" s="275">
        <f t="shared" si="41"/>
        <v>0</v>
      </c>
      <c r="W18" s="275">
        <v>0</v>
      </c>
      <c r="X18" s="275">
        <f t="shared" si="2"/>
        <v>0</v>
      </c>
      <c r="Y18" s="275">
        <v>0</v>
      </c>
      <c r="Z18" s="275">
        <f t="shared" si="43"/>
        <v>0</v>
      </c>
      <c r="AA18" s="275">
        <f t="shared" si="44"/>
        <v>0</v>
      </c>
      <c r="AB18" s="275">
        <f t="shared" si="17"/>
        <v>0</v>
      </c>
      <c r="AC18" s="275">
        <f t="shared" si="18"/>
        <v>0</v>
      </c>
      <c r="AD18" s="275">
        <f t="shared" si="42"/>
        <v>0</v>
      </c>
      <c r="AE18" s="275">
        <f t="shared" si="19"/>
        <v>0</v>
      </c>
      <c r="AF18" s="275">
        <f t="shared" si="5"/>
        <v>0</v>
      </c>
      <c r="AG18" s="275">
        <f t="shared" si="20"/>
        <v>0</v>
      </c>
      <c r="AH18" s="275">
        <f t="shared" si="6"/>
        <v>0</v>
      </c>
      <c r="AI18" s="275">
        <v>0</v>
      </c>
      <c r="AJ18" s="275">
        <f t="shared" si="7"/>
        <v>0</v>
      </c>
      <c r="AK18" s="275">
        <v>0</v>
      </c>
      <c r="AL18" s="275">
        <f t="shared" si="45"/>
        <v>0</v>
      </c>
      <c r="AM18" s="275">
        <f t="shared" si="46"/>
        <v>0</v>
      </c>
      <c r="AN18" s="275"/>
      <c r="AO18" s="275"/>
    </row>
    <row r="19" spans="1:41" ht="22.5" customHeight="1">
      <c r="A19" s="169" t="s">
        <v>408</v>
      </c>
      <c r="B19" s="176">
        <f>Introduction!C90</f>
        <v>0</v>
      </c>
      <c r="C19" s="176">
        <f>Introduction!E90</f>
        <v>0</v>
      </c>
      <c r="D19" s="165">
        <f t="shared" si="9"/>
        <v>0</v>
      </c>
      <c r="E19" s="171">
        <f t="shared" si="10"/>
        <v>0</v>
      </c>
      <c r="F19" s="171">
        <f t="shared" si="11"/>
        <v>0</v>
      </c>
      <c r="G19" s="165">
        <f t="shared" si="12"/>
        <v>0</v>
      </c>
      <c r="H19" s="548"/>
      <c r="I19" s="548"/>
      <c r="J19" s="548"/>
      <c r="K19" s="548"/>
      <c r="L19" s="284" t="s">
        <v>408</v>
      </c>
      <c r="M19" s="6">
        <f>IF([2]Profile!G$21=1, 160000, 190000)</f>
        <v>160000</v>
      </c>
      <c r="N19" s="6">
        <v>500000</v>
      </c>
      <c r="O19" s="6">
        <v>800000</v>
      </c>
      <c r="P19" s="275">
        <f t="shared" si="13"/>
        <v>0</v>
      </c>
      <c r="Q19" s="275">
        <f t="shared" si="14"/>
        <v>0</v>
      </c>
      <c r="R19" s="275">
        <f t="shared" si="40"/>
        <v>0</v>
      </c>
      <c r="S19" s="275">
        <f t="shared" si="15"/>
        <v>0</v>
      </c>
      <c r="T19" s="275">
        <f t="shared" si="1"/>
        <v>0</v>
      </c>
      <c r="U19" s="275">
        <f t="shared" si="16"/>
        <v>0</v>
      </c>
      <c r="V19" s="275">
        <f t="shared" si="41"/>
        <v>0</v>
      </c>
      <c r="W19" s="275">
        <v>0</v>
      </c>
      <c r="X19" s="275">
        <f t="shared" si="2"/>
        <v>0</v>
      </c>
      <c r="Y19" s="275">
        <v>0</v>
      </c>
      <c r="Z19" s="275">
        <f t="shared" si="43"/>
        <v>0</v>
      </c>
      <c r="AA19" s="275">
        <f t="shared" si="44"/>
        <v>0</v>
      </c>
      <c r="AB19" s="275">
        <f t="shared" si="17"/>
        <v>0</v>
      </c>
      <c r="AC19" s="275">
        <f t="shared" si="18"/>
        <v>0</v>
      </c>
      <c r="AD19" s="275">
        <f t="shared" si="42"/>
        <v>0</v>
      </c>
      <c r="AE19" s="275">
        <f t="shared" si="19"/>
        <v>0</v>
      </c>
      <c r="AF19" s="275">
        <f t="shared" si="5"/>
        <v>0</v>
      </c>
      <c r="AG19" s="275">
        <f t="shared" si="20"/>
        <v>0</v>
      </c>
      <c r="AH19" s="275">
        <f t="shared" si="6"/>
        <v>0</v>
      </c>
      <c r="AI19" s="275">
        <v>0</v>
      </c>
      <c r="AJ19" s="275">
        <f t="shared" si="7"/>
        <v>0</v>
      </c>
      <c r="AK19" s="275">
        <v>0</v>
      </c>
      <c r="AL19" s="275">
        <f t="shared" si="45"/>
        <v>0</v>
      </c>
      <c r="AM19" s="275">
        <f t="shared" si="46"/>
        <v>0</v>
      </c>
      <c r="AN19" s="275"/>
      <c r="AO19" s="275"/>
    </row>
    <row r="20" spans="1:41" ht="22.5" customHeight="1">
      <c r="A20" s="169" t="s">
        <v>409</v>
      </c>
      <c r="B20" s="176">
        <f>Introduction!C91</f>
        <v>0</v>
      </c>
      <c r="C20" s="176">
        <f>Introduction!E91</f>
        <v>0</v>
      </c>
      <c r="D20" s="165">
        <f t="shared" si="9"/>
        <v>0</v>
      </c>
      <c r="E20" s="171">
        <f t="shared" si="10"/>
        <v>0</v>
      </c>
      <c r="F20" s="171">
        <f t="shared" si="11"/>
        <v>0</v>
      </c>
      <c r="G20" s="165">
        <f t="shared" si="12"/>
        <v>0</v>
      </c>
      <c r="H20" s="548"/>
      <c r="I20" s="548"/>
      <c r="J20" s="548"/>
      <c r="K20" s="548"/>
      <c r="L20" s="284" t="s">
        <v>409</v>
      </c>
      <c r="M20" s="6">
        <f>IF([2]Profile!G$21=1, 160000, 190000)</f>
        <v>160000</v>
      </c>
      <c r="N20" s="6">
        <v>300000</v>
      </c>
      <c r="O20" s="6">
        <v>500000</v>
      </c>
      <c r="P20" s="275">
        <f t="shared" si="13"/>
        <v>0</v>
      </c>
      <c r="Q20" s="275">
        <f t="shared" si="14"/>
        <v>0</v>
      </c>
      <c r="R20" s="275">
        <f t="shared" si="40"/>
        <v>0</v>
      </c>
      <c r="S20" s="275">
        <f t="shared" si="15"/>
        <v>0</v>
      </c>
      <c r="T20" s="275">
        <f t="shared" si="1"/>
        <v>0</v>
      </c>
      <c r="U20" s="275">
        <f t="shared" si="16"/>
        <v>0</v>
      </c>
      <c r="V20" s="275">
        <f t="shared" si="41"/>
        <v>0</v>
      </c>
      <c r="W20" s="275">
        <v>0</v>
      </c>
      <c r="X20" s="275">
        <f t="shared" si="2"/>
        <v>0</v>
      </c>
      <c r="Y20" s="275">
        <v>0</v>
      </c>
      <c r="Z20" s="275">
        <f t="shared" si="43"/>
        <v>0</v>
      </c>
      <c r="AA20" s="275">
        <f t="shared" si="44"/>
        <v>0</v>
      </c>
      <c r="AB20" s="275">
        <f t="shared" si="17"/>
        <v>0</v>
      </c>
      <c r="AC20" s="275">
        <f t="shared" si="18"/>
        <v>0</v>
      </c>
      <c r="AD20" s="275">
        <f t="shared" si="42"/>
        <v>0</v>
      </c>
      <c r="AE20" s="275">
        <f t="shared" si="19"/>
        <v>0</v>
      </c>
      <c r="AF20" s="275">
        <f t="shared" si="5"/>
        <v>0</v>
      </c>
      <c r="AG20" s="275">
        <f t="shared" si="20"/>
        <v>0</v>
      </c>
      <c r="AH20" s="275">
        <f t="shared" si="6"/>
        <v>0</v>
      </c>
      <c r="AI20" s="275">
        <v>0</v>
      </c>
      <c r="AJ20" s="275">
        <f t="shared" si="7"/>
        <v>0</v>
      </c>
      <c r="AK20" s="275">
        <v>0</v>
      </c>
      <c r="AL20" s="275">
        <f t="shared" si="45"/>
        <v>0</v>
      </c>
      <c r="AM20" s="275">
        <f t="shared" si="46"/>
        <v>0</v>
      </c>
      <c r="AN20" s="275"/>
      <c r="AO20" s="275"/>
    </row>
    <row r="21" spans="1:41" ht="22.5" customHeight="1">
      <c r="A21" s="169" t="s">
        <v>410</v>
      </c>
      <c r="B21" s="176">
        <f>Introduction!C92</f>
        <v>0</v>
      </c>
      <c r="C21" s="176">
        <f>Introduction!E92</f>
        <v>0</v>
      </c>
      <c r="D21" s="165">
        <f t="shared" si="9"/>
        <v>0</v>
      </c>
      <c r="E21" s="171">
        <f t="shared" si="10"/>
        <v>0</v>
      </c>
      <c r="F21" s="171">
        <f t="shared" si="11"/>
        <v>0</v>
      </c>
      <c r="G21" s="165">
        <f t="shared" si="12"/>
        <v>0</v>
      </c>
      <c r="H21" s="548"/>
      <c r="I21" s="548"/>
      <c r="J21" s="548"/>
      <c r="K21" s="548"/>
      <c r="L21" s="284" t="s">
        <v>410</v>
      </c>
      <c r="M21" s="6">
        <f>IF([2]Profile!G$21=1, 150000, 180000)</f>
        <v>150000</v>
      </c>
      <c r="N21" s="6">
        <v>300000</v>
      </c>
      <c r="O21" s="6">
        <v>500000</v>
      </c>
      <c r="P21" s="275">
        <f t="shared" si="13"/>
        <v>0</v>
      </c>
      <c r="Q21" s="275">
        <f t="shared" si="14"/>
        <v>0</v>
      </c>
      <c r="R21" s="275">
        <f t="shared" si="40"/>
        <v>0</v>
      </c>
      <c r="S21" s="275">
        <f t="shared" si="15"/>
        <v>0</v>
      </c>
      <c r="T21" s="275">
        <f t="shared" si="1"/>
        <v>0</v>
      </c>
      <c r="U21" s="275">
        <f t="shared" si="16"/>
        <v>0</v>
      </c>
      <c r="V21" s="275">
        <f t="shared" si="41"/>
        <v>0</v>
      </c>
      <c r="W21" s="275">
        <v>0</v>
      </c>
      <c r="X21" s="275">
        <f t="shared" si="2"/>
        <v>0</v>
      </c>
      <c r="Y21" s="275">
        <f>IF(C21&gt;1000000,0.1*X21,0)</f>
        <v>0</v>
      </c>
      <c r="Z21" s="275">
        <f t="shared" si="43"/>
        <v>0</v>
      </c>
      <c r="AA21" s="275">
        <f t="shared" si="44"/>
        <v>0</v>
      </c>
      <c r="AB21" s="275">
        <f t="shared" si="17"/>
        <v>0</v>
      </c>
      <c r="AC21" s="275">
        <f t="shared" si="18"/>
        <v>0</v>
      </c>
      <c r="AD21" s="275">
        <f t="shared" si="42"/>
        <v>0</v>
      </c>
      <c r="AE21" s="275">
        <f t="shared" si="19"/>
        <v>0</v>
      </c>
      <c r="AF21" s="275">
        <f t="shared" si="5"/>
        <v>0</v>
      </c>
      <c r="AG21" s="275">
        <f t="shared" si="20"/>
        <v>0</v>
      </c>
      <c r="AH21" s="275">
        <f t="shared" si="6"/>
        <v>0</v>
      </c>
      <c r="AI21" s="275">
        <v>0</v>
      </c>
      <c r="AJ21" s="275">
        <f t="shared" si="7"/>
        <v>0</v>
      </c>
      <c r="AK21" s="275">
        <f>IF(D21&gt;1000000, 0.1*AJ21, 0)</f>
        <v>0</v>
      </c>
      <c r="AL21" s="275">
        <f t="shared" si="45"/>
        <v>0</v>
      </c>
      <c r="AM21" s="275">
        <f t="shared" si="46"/>
        <v>0</v>
      </c>
      <c r="AN21" s="275"/>
      <c r="AO21" s="275"/>
    </row>
    <row r="22" spans="1:41" ht="22.5" customHeight="1">
      <c r="A22" s="169" t="s">
        <v>411</v>
      </c>
      <c r="B22" s="176">
        <f>Introduction!C93</f>
        <v>0</v>
      </c>
      <c r="C22" s="176">
        <f>Introduction!E93</f>
        <v>0</v>
      </c>
      <c r="D22" s="165">
        <f t="shared" si="9"/>
        <v>0</v>
      </c>
      <c r="E22" s="171">
        <f t="shared" si="10"/>
        <v>0</v>
      </c>
      <c r="F22" s="171">
        <f t="shared" si="11"/>
        <v>0</v>
      </c>
      <c r="G22" s="165">
        <f t="shared" si="12"/>
        <v>0</v>
      </c>
      <c r="H22" s="548"/>
      <c r="I22" s="548"/>
      <c r="J22" s="548"/>
      <c r="K22" s="548"/>
      <c r="L22" s="284" t="s">
        <v>411</v>
      </c>
      <c r="M22" s="6">
        <f>IF([2]Profile!G$21=1, 110000, 145000)</f>
        <v>110000</v>
      </c>
      <c r="N22" s="6">
        <v>150000</v>
      </c>
      <c r="O22" s="6">
        <v>250000</v>
      </c>
      <c r="P22" s="275">
        <f t="shared" si="13"/>
        <v>0</v>
      </c>
      <c r="Q22" s="275">
        <f t="shared" si="14"/>
        <v>0</v>
      </c>
      <c r="R22" s="275">
        <f t="shared" si="40"/>
        <v>0</v>
      </c>
      <c r="S22" s="275">
        <f t="shared" si="15"/>
        <v>0</v>
      </c>
      <c r="T22" s="275">
        <f t="shared" si="1"/>
        <v>0</v>
      </c>
      <c r="U22" s="275">
        <f t="shared" si="16"/>
        <v>0</v>
      </c>
      <c r="V22" s="275">
        <f t="shared" si="41"/>
        <v>0</v>
      </c>
      <c r="W22" s="275">
        <v>0</v>
      </c>
      <c r="X22" s="275">
        <f t="shared" si="2"/>
        <v>0</v>
      </c>
      <c r="Y22" s="275">
        <f>IF(C22&gt;1000000,0.1*X22,0)</f>
        <v>0</v>
      </c>
      <c r="Z22" s="275">
        <f t="shared" si="43"/>
        <v>0</v>
      </c>
      <c r="AA22" s="275">
        <f t="shared" si="44"/>
        <v>0</v>
      </c>
      <c r="AB22" s="275">
        <f t="shared" si="17"/>
        <v>0</v>
      </c>
      <c r="AC22" s="275">
        <f t="shared" si="18"/>
        <v>0</v>
      </c>
      <c r="AD22" s="275">
        <f t="shared" si="42"/>
        <v>0</v>
      </c>
      <c r="AE22" s="275">
        <f t="shared" si="19"/>
        <v>0</v>
      </c>
      <c r="AF22" s="275">
        <f t="shared" si="5"/>
        <v>0</v>
      </c>
      <c r="AG22" s="275">
        <f t="shared" si="20"/>
        <v>0</v>
      </c>
      <c r="AH22" s="275">
        <f t="shared" si="6"/>
        <v>0</v>
      </c>
      <c r="AI22" s="275">
        <v>0</v>
      </c>
      <c r="AJ22" s="275">
        <f t="shared" si="7"/>
        <v>0</v>
      </c>
      <c r="AK22" s="275">
        <f>IF(D22&gt;1000000, 0.1*AJ22, 0)</f>
        <v>0</v>
      </c>
      <c r="AL22" s="275">
        <f t="shared" si="45"/>
        <v>0</v>
      </c>
      <c r="AM22" s="275">
        <f t="shared" si="46"/>
        <v>0</v>
      </c>
      <c r="AN22" s="275"/>
      <c r="AO22" s="275"/>
    </row>
    <row r="23" spans="1:41" ht="22.5" customHeight="1">
      <c r="A23" s="169" t="s">
        <v>412</v>
      </c>
      <c r="B23" s="176">
        <f>Introduction!C94</f>
        <v>0</v>
      </c>
      <c r="C23" s="176">
        <f>Introduction!E94</f>
        <v>0</v>
      </c>
      <c r="D23" s="165">
        <f t="shared" si="9"/>
        <v>0</v>
      </c>
      <c r="E23" s="171">
        <f t="shared" si="10"/>
        <v>0</v>
      </c>
      <c r="F23" s="171">
        <f t="shared" si="11"/>
        <v>0</v>
      </c>
      <c r="G23" s="165">
        <f t="shared" si="12"/>
        <v>0</v>
      </c>
      <c r="H23" s="548"/>
      <c r="I23" s="548"/>
      <c r="J23" s="548"/>
      <c r="K23" s="548"/>
      <c r="L23" s="284" t="s">
        <v>412</v>
      </c>
      <c r="M23" s="6">
        <f>IF([2]Profile!G$21=1, 100000, 135000)</f>
        <v>100000</v>
      </c>
      <c r="N23" s="6">
        <v>150000</v>
      </c>
      <c r="O23" s="6">
        <v>250000</v>
      </c>
      <c r="P23" s="275">
        <f t="shared" si="13"/>
        <v>0</v>
      </c>
      <c r="Q23" s="275">
        <f t="shared" si="14"/>
        <v>0</v>
      </c>
      <c r="R23" s="275">
        <f t="shared" si="40"/>
        <v>0</v>
      </c>
      <c r="S23" s="275">
        <f t="shared" si="15"/>
        <v>0</v>
      </c>
      <c r="T23" s="275">
        <f t="shared" si="1"/>
        <v>0</v>
      </c>
      <c r="U23" s="275">
        <f t="shared" si="16"/>
        <v>0</v>
      </c>
      <c r="V23" s="275">
        <f t="shared" si="41"/>
        <v>0</v>
      </c>
      <c r="W23" s="275">
        <v>0</v>
      </c>
      <c r="X23" s="275">
        <f t="shared" si="2"/>
        <v>0</v>
      </c>
      <c r="Y23" s="275">
        <f>IF(C23&gt;1000000,0.1*X23,0)</f>
        <v>0</v>
      </c>
      <c r="Z23" s="275">
        <f>MROUND(0.02*X23,1)</f>
        <v>0</v>
      </c>
      <c r="AA23" s="275">
        <f t="shared" si="44"/>
        <v>0</v>
      </c>
      <c r="AB23" s="275">
        <f t="shared" si="17"/>
        <v>0</v>
      </c>
      <c r="AC23" s="275">
        <f t="shared" si="18"/>
        <v>0</v>
      </c>
      <c r="AD23" s="275">
        <f t="shared" si="42"/>
        <v>0</v>
      </c>
      <c r="AE23" s="275">
        <f t="shared" si="19"/>
        <v>0</v>
      </c>
      <c r="AF23" s="275">
        <f t="shared" si="5"/>
        <v>0</v>
      </c>
      <c r="AG23" s="275">
        <f t="shared" si="20"/>
        <v>0</v>
      </c>
      <c r="AH23" s="275">
        <f t="shared" si="6"/>
        <v>0</v>
      </c>
      <c r="AI23" s="275">
        <v>0</v>
      </c>
      <c r="AJ23" s="275">
        <f t="shared" si="7"/>
        <v>0</v>
      </c>
      <c r="AK23" s="275">
        <f>IF(D23&gt;1000000, 0.1*AJ23, 0)</f>
        <v>0</v>
      </c>
      <c r="AL23" s="275">
        <f>MROUND(0.02*AJ23,1)</f>
        <v>0</v>
      </c>
      <c r="AM23" s="275">
        <f t="shared" si="46"/>
        <v>0</v>
      </c>
      <c r="AN23" s="275"/>
      <c r="AO23" s="275"/>
    </row>
    <row r="24" spans="1:41" ht="22.5" customHeight="1">
      <c r="A24" s="169" t="s">
        <v>413</v>
      </c>
      <c r="B24" s="176">
        <f>Introduction!C95</f>
        <v>0</v>
      </c>
      <c r="C24" s="176">
        <f>Introduction!E95</f>
        <v>0</v>
      </c>
      <c r="D24" s="165">
        <f t="shared" si="9"/>
        <v>0</v>
      </c>
      <c r="E24" s="171">
        <f t="shared" si="10"/>
        <v>0</v>
      </c>
      <c r="F24" s="171">
        <f t="shared" si="11"/>
        <v>0</v>
      </c>
      <c r="G24" s="165">
        <f t="shared" si="12"/>
        <v>0</v>
      </c>
      <c r="H24" s="548"/>
      <c r="I24" s="548"/>
      <c r="J24" s="548"/>
      <c r="K24" s="548"/>
      <c r="L24" s="284" t="s">
        <v>413</v>
      </c>
      <c r="M24" s="6">
        <f>IF([2]Profile!G$21=1, 100000, 135000)</f>
        <v>100000</v>
      </c>
      <c r="N24" s="6">
        <v>150000</v>
      </c>
      <c r="O24" s="6">
        <v>250000</v>
      </c>
      <c r="P24" s="275">
        <f t="shared" si="13"/>
        <v>0</v>
      </c>
      <c r="Q24" s="275">
        <f t="shared" si="14"/>
        <v>0</v>
      </c>
      <c r="R24" s="275">
        <f t="shared" si="40"/>
        <v>0</v>
      </c>
      <c r="S24" s="275">
        <f t="shared" si="15"/>
        <v>0</v>
      </c>
      <c r="T24" s="275">
        <f t="shared" si="1"/>
        <v>0</v>
      </c>
      <c r="U24" s="275">
        <f t="shared" si="16"/>
        <v>0</v>
      </c>
      <c r="V24" s="275">
        <f t="shared" si="41"/>
        <v>0</v>
      </c>
      <c r="W24" s="275">
        <v>0</v>
      </c>
      <c r="X24" s="275">
        <f t="shared" si="2"/>
        <v>0</v>
      </c>
      <c r="Y24" s="275">
        <f>IF(C24&gt;1000000,0.1*X24,0)</f>
        <v>0</v>
      </c>
      <c r="Z24" s="275">
        <f t="shared" ref="Z24:Z25" si="47">MROUND(0.02*X24,1)</f>
        <v>0</v>
      </c>
      <c r="AA24" s="275">
        <f t="shared" si="44"/>
        <v>0</v>
      </c>
      <c r="AB24" s="275">
        <f t="shared" si="17"/>
        <v>0</v>
      </c>
      <c r="AC24" s="275">
        <f t="shared" si="18"/>
        <v>0</v>
      </c>
      <c r="AD24" s="275">
        <f t="shared" si="42"/>
        <v>0</v>
      </c>
      <c r="AE24" s="275">
        <f t="shared" si="19"/>
        <v>0</v>
      </c>
      <c r="AF24" s="275">
        <f t="shared" si="5"/>
        <v>0</v>
      </c>
      <c r="AG24" s="275">
        <f t="shared" si="20"/>
        <v>0</v>
      </c>
      <c r="AH24" s="275">
        <f t="shared" si="6"/>
        <v>0</v>
      </c>
      <c r="AI24" s="275">
        <v>0</v>
      </c>
      <c r="AJ24" s="275">
        <f t="shared" si="7"/>
        <v>0</v>
      </c>
      <c r="AK24" s="275">
        <f>IF(D24&gt;1000000, 0.1*AJ24, 0)</f>
        <v>0</v>
      </c>
      <c r="AL24" s="275">
        <f t="shared" ref="AL24:AL25" si="48">MROUND(0.02*AJ24,1)</f>
        <v>0</v>
      </c>
      <c r="AM24" s="275">
        <f t="shared" si="46"/>
        <v>0</v>
      </c>
      <c r="AN24" s="275"/>
      <c r="AO24" s="275"/>
    </row>
    <row r="25" spans="1:41" ht="22.5" customHeight="1">
      <c r="A25" s="169" t="s">
        <v>414</v>
      </c>
      <c r="B25" s="176">
        <f>Introduction!C96</f>
        <v>0</v>
      </c>
      <c r="C25" s="176">
        <f>Introduction!E96</f>
        <v>0</v>
      </c>
      <c r="D25" s="165">
        <f t="shared" si="9"/>
        <v>0</v>
      </c>
      <c r="E25" s="171">
        <f t="shared" si="10"/>
        <v>0</v>
      </c>
      <c r="F25" s="171">
        <f t="shared" si="11"/>
        <v>0</v>
      </c>
      <c r="G25" s="165">
        <f t="shared" si="12"/>
        <v>0</v>
      </c>
      <c r="H25" s="548"/>
      <c r="I25" s="548"/>
      <c r="J25" s="548"/>
      <c r="K25" s="548"/>
      <c r="L25" s="284" t="s">
        <v>414</v>
      </c>
      <c r="M25" s="6">
        <v>50000</v>
      </c>
      <c r="N25" s="6">
        <v>60000</v>
      </c>
      <c r="O25" s="6">
        <v>150000</v>
      </c>
      <c r="P25" s="275">
        <f t="shared" si="13"/>
        <v>0</v>
      </c>
      <c r="Q25" s="275">
        <f t="shared" si="14"/>
        <v>0</v>
      </c>
      <c r="R25" s="275">
        <f t="shared" si="40"/>
        <v>0</v>
      </c>
      <c r="S25" s="275">
        <f t="shared" si="15"/>
        <v>0</v>
      </c>
      <c r="T25" s="275">
        <f t="shared" si="1"/>
        <v>0</v>
      </c>
      <c r="U25" s="275">
        <f t="shared" si="16"/>
        <v>0</v>
      </c>
      <c r="V25" s="275">
        <f t="shared" si="41"/>
        <v>0</v>
      </c>
      <c r="W25" s="275">
        <v>0</v>
      </c>
      <c r="X25" s="275">
        <f t="shared" si="2"/>
        <v>0</v>
      </c>
      <c r="Y25" s="275">
        <f>IF(C25&gt;850000,0.1*X25,0)</f>
        <v>0</v>
      </c>
      <c r="Z25" s="275">
        <f t="shared" si="47"/>
        <v>0</v>
      </c>
      <c r="AA25" s="275">
        <f t="shared" si="44"/>
        <v>0</v>
      </c>
      <c r="AB25" s="275">
        <f t="shared" si="17"/>
        <v>0</v>
      </c>
      <c r="AC25" s="275">
        <f t="shared" si="18"/>
        <v>0</v>
      </c>
      <c r="AD25" s="275">
        <f t="shared" si="42"/>
        <v>0</v>
      </c>
      <c r="AE25" s="275">
        <f t="shared" si="19"/>
        <v>0</v>
      </c>
      <c r="AF25" s="275">
        <f t="shared" si="5"/>
        <v>0</v>
      </c>
      <c r="AG25" s="275">
        <f t="shared" si="20"/>
        <v>0</v>
      </c>
      <c r="AH25" s="275">
        <f t="shared" si="6"/>
        <v>0</v>
      </c>
      <c r="AI25" s="275">
        <v>0</v>
      </c>
      <c r="AJ25" s="275">
        <f t="shared" si="7"/>
        <v>0</v>
      </c>
      <c r="AK25" s="275">
        <f>IF(D25&gt;850000, 0.1*AJ25, 0)</f>
        <v>0</v>
      </c>
      <c r="AL25" s="275">
        <f t="shared" si="48"/>
        <v>0</v>
      </c>
      <c r="AM25" s="275">
        <f t="shared" si="46"/>
        <v>0</v>
      </c>
      <c r="AN25" s="275"/>
      <c r="AO25" s="275"/>
    </row>
    <row r="26" spans="1:41" ht="22.5" customHeight="1">
      <c r="A26" s="169" t="s">
        <v>415</v>
      </c>
      <c r="B26" s="176">
        <f>Introduction!C97</f>
        <v>0</v>
      </c>
      <c r="C26" s="176">
        <f>Introduction!E97</f>
        <v>0</v>
      </c>
      <c r="D26" s="165">
        <f t="shared" si="9"/>
        <v>0</v>
      </c>
      <c r="E26" s="171">
        <f t="shared" si="10"/>
        <v>0</v>
      </c>
      <c r="F26" s="171">
        <f t="shared" si="11"/>
        <v>0</v>
      </c>
      <c r="G26" s="165">
        <f t="shared" si="12"/>
        <v>0</v>
      </c>
      <c r="H26" s="548"/>
      <c r="I26" s="548"/>
      <c r="J26" s="548"/>
      <c r="K26" s="548"/>
      <c r="L26" s="284" t="s">
        <v>415</v>
      </c>
      <c r="M26" s="6">
        <v>50000</v>
      </c>
      <c r="N26" s="6">
        <v>60000</v>
      </c>
      <c r="O26" s="6">
        <v>150000</v>
      </c>
      <c r="P26" s="275">
        <f t="shared" si="13"/>
        <v>0</v>
      </c>
      <c r="Q26" s="275">
        <f t="shared" si="14"/>
        <v>0</v>
      </c>
      <c r="R26" s="275">
        <f t="shared" si="40"/>
        <v>0</v>
      </c>
      <c r="S26" s="275">
        <f t="shared" si="15"/>
        <v>0</v>
      </c>
      <c r="T26" s="275">
        <f t="shared" si="1"/>
        <v>0</v>
      </c>
      <c r="U26" s="275">
        <f t="shared" si="16"/>
        <v>0</v>
      </c>
      <c r="V26" s="275">
        <f t="shared" si="41"/>
        <v>0</v>
      </c>
      <c r="W26" s="275">
        <v>0</v>
      </c>
      <c r="X26" s="275">
        <f t="shared" si="2"/>
        <v>0</v>
      </c>
      <c r="Y26" s="275">
        <f>IF(C26&gt;850000,0.1*X26,0)</f>
        <v>0</v>
      </c>
      <c r="Z26" s="275">
        <v>0</v>
      </c>
      <c r="AA26" s="275">
        <f t="shared" si="44"/>
        <v>0</v>
      </c>
      <c r="AB26" s="275">
        <f t="shared" si="17"/>
        <v>0</v>
      </c>
      <c r="AC26" s="275">
        <f t="shared" si="18"/>
        <v>0</v>
      </c>
      <c r="AD26" s="275">
        <f t="shared" si="42"/>
        <v>0</v>
      </c>
      <c r="AE26" s="275">
        <f t="shared" si="19"/>
        <v>0</v>
      </c>
      <c r="AF26" s="275">
        <f t="shared" si="5"/>
        <v>0</v>
      </c>
      <c r="AG26" s="275">
        <f t="shared" si="20"/>
        <v>0</v>
      </c>
      <c r="AH26" s="275">
        <f t="shared" si="6"/>
        <v>0</v>
      </c>
      <c r="AI26" s="275">
        <v>0</v>
      </c>
      <c r="AJ26" s="275">
        <f t="shared" si="7"/>
        <v>0</v>
      </c>
      <c r="AK26" s="275">
        <f>IF(D26&gt;850000, 0.1*AJ26, 0)</f>
        <v>0</v>
      </c>
      <c r="AL26" s="275">
        <v>0</v>
      </c>
      <c r="AM26" s="275">
        <f t="shared" si="46"/>
        <v>0</v>
      </c>
      <c r="AN26" s="275"/>
      <c r="AO26" s="275"/>
    </row>
    <row r="27" spans="1:41" ht="22.5" customHeight="1">
      <c r="A27" s="169" t="s">
        <v>416</v>
      </c>
      <c r="B27" s="176">
        <f>Introduction!C98</f>
        <v>0</v>
      </c>
      <c r="C27" s="176">
        <f>Introduction!E98</f>
        <v>0</v>
      </c>
      <c r="D27" s="165">
        <f t="shared" si="9"/>
        <v>0</v>
      </c>
      <c r="E27" s="171">
        <f t="shared" si="10"/>
        <v>0</v>
      </c>
      <c r="F27" s="171">
        <f t="shared" si="11"/>
        <v>0</v>
      </c>
      <c r="G27" s="165">
        <f t="shared" si="12"/>
        <v>0</v>
      </c>
      <c r="H27" s="548"/>
      <c r="I27" s="548"/>
      <c r="J27" s="548"/>
      <c r="K27" s="548"/>
      <c r="L27" s="284" t="s">
        <v>416</v>
      </c>
      <c r="M27" s="6">
        <v>50000</v>
      </c>
      <c r="N27" s="6">
        <v>60000</v>
      </c>
      <c r="O27" s="6">
        <v>150000</v>
      </c>
      <c r="P27" s="275">
        <f t="shared" si="13"/>
        <v>0</v>
      </c>
      <c r="Q27" s="275">
        <f t="shared" si="14"/>
        <v>0</v>
      </c>
      <c r="R27" s="275">
        <f t="shared" si="40"/>
        <v>0</v>
      </c>
      <c r="S27" s="275">
        <f t="shared" si="15"/>
        <v>0</v>
      </c>
      <c r="T27" s="275">
        <f t="shared" si="1"/>
        <v>0</v>
      </c>
      <c r="U27" s="275">
        <f t="shared" si="16"/>
        <v>0</v>
      </c>
      <c r="V27" s="275">
        <f t="shared" si="41"/>
        <v>0</v>
      </c>
      <c r="W27" s="275">
        <v>0</v>
      </c>
      <c r="X27" s="275">
        <f t="shared" si="2"/>
        <v>0</v>
      </c>
      <c r="Y27" s="275">
        <f>IF(C27&gt;60000,0.05*X27,0)</f>
        <v>0</v>
      </c>
      <c r="Z27" s="275">
        <v>0</v>
      </c>
      <c r="AA27" s="275">
        <f t="shared" si="44"/>
        <v>0</v>
      </c>
      <c r="AB27" s="275">
        <f t="shared" si="17"/>
        <v>0</v>
      </c>
      <c r="AC27" s="275">
        <f t="shared" si="18"/>
        <v>0</v>
      </c>
      <c r="AD27" s="275">
        <f t="shared" si="42"/>
        <v>0</v>
      </c>
      <c r="AE27" s="275">
        <f t="shared" si="19"/>
        <v>0</v>
      </c>
      <c r="AF27" s="275">
        <f t="shared" si="5"/>
        <v>0</v>
      </c>
      <c r="AG27" s="275">
        <f t="shared" si="20"/>
        <v>0</v>
      </c>
      <c r="AH27" s="275">
        <f t="shared" si="6"/>
        <v>0</v>
      </c>
      <c r="AI27" s="275">
        <v>0</v>
      </c>
      <c r="AJ27" s="275">
        <f t="shared" si="7"/>
        <v>0</v>
      </c>
      <c r="AK27" s="275">
        <f>IF(D27&gt;60000, 0.05*AJ27, 0)</f>
        <v>0</v>
      </c>
      <c r="AL27" s="275">
        <v>0</v>
      </c>
      <c r="AM27" s="275">
        <f t="shared" si="46"/>
        <v>0</v>
      </c>
      <c r="AN27" s="275"/>
      <c r="AO27" s="275"/>
    </row>
    <row r="28" spans="1:41" ht="22.5" customHeight="1">
      <c r="A28" s="169" t="s">
        <v>417</v>
      </c>
      <c r="B28" s="176">
        <f>Introduction!C99</f>
        <v>0</v>
      </c>
      <c r="C28" s="176">
        <f>Introduction!E99</f>
        <v>0</v>
      </c>
      <c r="D28" s="165">
        <f t="shared" si="9"/>
        <v>0</v>
      </c>
      <c r="E28" s="171">
        <f t="shared" si="10"/>
        <v>0</v>
      </c>
      <c r="F28" s="171">
        <f t="shared" si="11"/>
        <v>0</v>
      </c>
      <c r="G28" s="165">
        <f t="shared" si="12"/>
        <v>0</v>
      </c>
      <c r="H28" s="548"/>
      <c r="I28" s="548"/>
      <c r="J28" s="548"/>
      <c r="K28" s="548"/>
      <c r="L28" s="284" t="s">
        <v>417</v>
      </c>
      <c r="M28" s="6">
        <v>50000</v>
      </c>
      <c r="N28" s="6">
        <v>60000</v>
      </c>
      <c r="O28" s="6">
        <v>150000</v>
      </c>
      <c r="P28" s="275">
        <f t="shared" si="13"/>
        <v>0</v>
      </c>
      <c r="Q28" s="275">
        <f t="shared" si="14"/>
        <v>0</v>
      </c>
      <c r="R28" s="275">
        <f t="shared" si="40"/>
        <v>0</v>
      </c>
      <c r="S28" s="275">
        <f t="shared" si="15"/>
        <v>0</v>
      </c>
      <c r="T28" s="275">
        <f t="shared" si="1"/>
        <v>0</v>
      </c>
      <c r="U28" s="275">
        <f t="shared" si="16"/>
        <v>0</v>
      </c>
      <c r="V28" s="275">
        <f t="shared" si="41"/>
        <v>0</v>
      </c>
      <c r="W28" s="275">
        <v>0</v>
      </c>
      <c r="X28" s="275">
        <f t="shared" si="2"/>
        <v>0</v>
      </c>
      <c r="Y28" s="275">
        <f>IF(C28&gt;60000,0.02*X28,0)</f>
        <v>0</v>
      </c>
      <c r="Z28" s="275">
        <v>0</v>
      </c>
      <c r="AA28" s="275">
        <f t="shared" si="44"/>
        <v>0</v>
      </c>
      <c r="AB28" s="275">
        <f t="shared" si="17"/>
        <v>0</v>
      </c>
      <c r="AC28" s="275">
        <f t="shared" si="18"/>
        <v>0</v>
      </c>
      <c r="AD28" s="275">
        <f t="shared" si="42"/>
        <v>0</v>
      </c>
      <c r="AE28" s="275">
        <f t="shared" si="19"/>
        <v>0</v>
      </c>
      <c r="AF28" s="275">
        <f t="shared" si="5"/>
        <v>0</v>
      </c>
      <c r="AG28" s="275">
        <f t="shared" si="20"/>
        <v>0</v>
      </c>
      <c r="AH28" s="275">
        <f t="shared" si="6"/>
        <v>0</v>
      </c>
      <c r="AI28" s="275">
        <v>0</v>
      </c>
      <c r="AJ28" s="275">
        <f t="shared" si="7"/>
        <v>0</v>
      </c>
      <c r="AK28" s="275">
        <f>IF(D28&gt;60000, 0.02*AJ28, 0)</f>
        <v>0</v>
      </c>
      <c r="AL28" s="275">
        <v>0</v>
      </c>
      <c r="AM28" s="275">
        <f t="shared" si="46"/>
        <v>0</v>
      </c>
      <c r="AN28" s="275"/>
      <c r="AO28" s="275"/>
    </row>
    <row r="29" spans="1:41" ht="22.5" customHeight="1">
      <c r="A29" s="169" t="s">
        <v>418</v>
      </c>
      <c r="B29" s="176">
        <f>Introduction!C100</f>
        <v>0</v>
      </c>
      <c r="C29" s="176">
        <f>Introduction!E100</f>
        <v>0</v>
      </c>
      <c r="D29" s="165">
        <f t="shared" si="9"/>
        <v>0</v>
      </c>
      <c r="E29" s="171">
        <f t="shared" si="10"/>
        <v>0</v>
      </c>
      <c r="F29" s="171">
        <f t="shared" si="11"/>
        <v>0</v>
      </c>
      <c r="G29" s="165">
        <f t="shared" si="12"/>
        <v>0</v>
      </c>
      <c r="H29" s="548"/>
      <c r="I29" s="548"/>
      <c r="J29" s="548"/>
      <c r="K29" s="548"/>
      <c r="L29" s="284" t="s">
        <v>418</v>
      </c>
      <c r="M29" s="6">
        <v>50000</v>
      </c>
      <c r="N29" s="6">
        <v>60000</v>
      </c>
      <c r="O29" s="6">
        <v>150000</v>
      </c>
      <c r="P29" s="275">
        <f t="shared" si="13"/>
        <v>0</v>
      </c>
      <c r="Q29" s="275">
        <f t="shared" si="14"/>
        <v>0</v>
      </c>
      <c r="R29" s="275">
        <f t="shared" si="40"/>
        <v>0</v>
      </c>
      <c r="S29" s="275">
        <f t="shared" si="15"/>
        <v>0</v>
      </c>
      <c r="T29" s="275">
        <f t="shared" si="1"/>
        <v>0</v>
      </c>
      <c r="U29" s="275">
        <f t="shared" si="16"/>
        <v>0</v>
      </c>
      <c r="V29" s="275">
        <f t="shared" si="41"/>
        <v>0</v>
      </c>
      <c r="W29" s="275">
        <v>0</v>
      </c>
      <c r="X29" s="275">
        <f t="shared" si="2"/>
        <v>0</v>
      </c>
      <c r="Y29" s="275">
        <f>IF(C29&gt;150000, (0.15*X29), IF(C29&gt;60000, 0.1*X29, 0))</f>
        <v>0</v>
      </c>
      <c r="Z29" s="275">
        <v>0</v>
      </c>
      <c r="AA29" s="275">
        <f t="shared" si="44"/>
        <v>0</v>
      </c>
      <c r="AB29" s="275">
        <f t="shared" si="17"/>
        <v>0</v>
      </c>
      <c r="AC29" s="275">
        <f t="shared" si="18"/>
        <v>0</v>
      </c>
      <c r="AD29" s="275">
        <f t="shared" si="42"/>
        <v>0</v>
      </c>
      <c r="AE29" s="275">
        <f t="shared" si="19"/>
        <v>0</v>
      </c>
      <c r="AF29" s="275">
        <f t="shared" si="5"/>
        <v>0</v>
      </c>
      <c r="AG29" s="275">
        <f t="shared" si="20"/>
        <v>0</v>
      </c>
      <c r="AH29" s="275">
        <f t="shared" si="6"/>
        <v>0</v>
      </c>
      <c r="AI29" s="275">
        <v>0</v>
      </c>
      <c r="AJ29" s="275">
        <f t="shared" si="7"/>
        <v>0</v>
      </c>
      <c r="AK29" s="275">
        <f>IF(D29&gt;150000, (0.15*AJ29), IF(D29&gt;60000, 0.1*AJ29, 0))</f>
        <v>0</v>
      </c>
      <c r="AL29" s="275">
        <v>0</v>
      </c>
      <c r="AM29" s="275">
        <f t="shared" si="46"/>
        <v>0</v>
      </c>
      <c r="AN29" s="275"/>
      <c r="AO29" s="275"/>
    </row>
    <row r="30" spans="1:41" ht="22.5" customHeight="1">
      <c r="A30" s="169" t="s">
        <v>426</v>
      </c>
      <c r="B30" s="176">
        <f>Introduction!C101</f>
        <v>0</v>
      </c>
      <c r="C30" s="176">
        <f>Introduction!E101</f>
        <v>0</v>
      </c>
      <c r="D30" s="165">
        <f t="shared" si="9"/>
        <v>0</v>
      </c>
      <c r="E30" s="171">
        <f t="shared" si="10"/>
        <v>0</v>
      </c>
      <c r="F30" s="171">
        <f t="shared" si="11"/>
        <v>0</v>
      </c>
      <c r="G30" s="165">
        <f t="shared" si="12"/>
        <v>0</v>
      </c>
      <c r="H30" s="548"/>
      <c r="I30" s="548"/>
      <c r="J30" s="548"/>
      <c r="K30" s="548"/>
      <c r="L30" s="284" t="s">
        <v>426</v>
      </c>
      <c r="M30" s="6">
        <v>50000</v>
      </c>
      <c r="N30" s="6">
        <v>60000</v>
      </c>
      <c r="O30" s="6">
        <v>150000</v>
      </c>
      <c r="P30" s="275">
        <f t="shared" si="13"/>
        <v>0</v>
      </c>
      <c r="Q30" s="275">
        <f t="shared" si="14"/>
        <v>0</v>
      </c>
      <c r="R30" s="275">
        <f t="shared" si="40"/>
        <v>0</v>
      </c>
      <c r="S30" s="275">
        <f t="shared" si="15"/>
        <v>0</v>
      </c>
      <c r="T30" s="275">
        <f t="shared" si="1"/>
        <v>0</v>
      </c>
      <c r="U30" s="275">
        <f t="shared" si="16"/>
        <v>0</v>
      </c>
      <c r="V30" s="275">
        <f t="shared" si="41"/>
        <v>0</v>
      </c>
      <c r="W30" s="275">
        <v>0</v>
      </c>
      <c r="X30" s="275">
        <f t="shared" si="2"/>
        <v>0</v>
      </c>
      <c r="Y30" s="275">
        <f>IF(C30&gt;60000,0.1*X30,0)</f>
        <v>0</v>
      </c>
      <c r="Z30" s="275">
        <v>0</v>
      </c>
      <c r="AA30" s="275">
        <f t="shared" si="44"/>
        <v>0</v>
      </c>
      <c r="AB30" s="275">
        <f t="shared" si="17"/>
        <v>0</v>
      </c>
      <c r="AC30" s="275">
        <f t="shared" si="18"/>
        <v>0</v>
      </c>
      <c r="AD30" s="275">
        <f t="shared" si="42"/>
        <v>0</v>
      </c>
      <c r="AE30" s="275">
        <f t="shared" si="19"/>
        <v>0</v>
      </c>
      <c r="AF30" s="275">
        <f t="shared" si="5"/>
        <v>0</v>
      </c>
      <c r="AG30" s="275">
        <f t="shared" si="20"/>
        <v>0</v>
      </c>
      <c r="AH30" s="275">
        <f t="shared" si="6"/>
        <v>0</v>
      </c>
      <c r="AI30" s="275">
        <v>0</v>
      </c>
      <c r="AJ30" s="275">
        <f t="shared" si="7"/>
        <v>0</v>
      </c>
      <c r="AK30" s="275">
        <f>IF(D30&gt;60000, 0.1*AJ30, 0)</f>
        <v>0</v>
      </c>
      <c r="AL30" s="275">
        <v>0</v>
      </c>
      <c r="AM30" s="275">
        <f t="shared" si="46"/>
        <v>0</v>
      </c>
      <c r="AN30" s="275"/>
      <c r="AO30" s="275"/>
    </row>
    <row r="31" spans="1:41" ht="22.5" customHeight="1">
      <c r="A31" s="169" t="s">
        <v>419</v>
      </c>
      <c r="B31" s="176">
        <f>Introduction!C102</f>
        <v>0</v>
      </c>
      <c r="C31" s="176">
        <f>Introduction!E102</f>
        <v>0</v>
      </c>
      <c r="D31" s="165">
        <f t="shared" si="9"/>
        <v>0</v>
      </c>
      <c r="E31" s="171">
        <f t="shared" si="10"/>
        <v>0</v>
      </c>
      <c r="F31" s="171">
        <f t="shared" si="11"/>
        <v>0</v>
      </c>
      <c r="G31" s="165">
        <f t="shared" si="12"/>
        <v>0</v>
      </c>
      <c r="H31" s="548"/>
      <c r="I31" s="548"/>
      <c r="J31" s="548"/>
      <c r="K31" s="548"/>
      <c r="L31" s="284" t="s">
        <v>419</v>
      </c>
      <c r="M31" s="6">
        <v>50000</v>
      </c>
      <c r="N31" s="6">
        <v>60000</v>
      </c>
      <c r="O31" s="6">
        <v>150000</v>
      </c>
      <c r="P31" s="275">
        <f t="shared" si="13"/>
        <v>0</v>
      </c>
      <c r="Q31" s="275">
        <f t="shared" si="14"/>
        <v>0</v>
      </c>
      <c r="R31" s="275">
        <f t="shared" si="40"/>
        <v>0</v>
      </c>
      <c r="S31" s="275">
        <f t="shared" si="15"/>
        <v>0</v>
      </c>
      <c r="T31" s="275">
        <f t="shared" si="1"/>
        <v>0</v>
      </c>
      <c r="U31" s="275">
        <f t="shared" si="16"/>
        <v>0</v>
      </c>
      <c r="V31" s="275">
        <f t="shared" si="41"/>
        <v>0</v>
      </c>
      <c r="W31" s="275">
        <v>0</v>
      </c>
      <c r="X31" s="275">
        <f t="shared" si="2"/>
        <v>0</v>
      </c>
      <c r="Y31" s="275">
        <v>0</v>
      </c>
      <c r="Z31" s="275">
        <v>0</v>
      </c>
      <c r="AA31" s="275">
        <f t="shared" si="44"/>
        <v>0</v>
      </c>
      <c r="AB31" s="275">
        <f t="shared" si="17"/>
        <v>0</v>
      </c>
      <c r="AC31" s="275">
        <f t="shared" si="18"/>
        <v>0</v>
      </c>
      <c r="AD31" s="275">
        <f t="shared" si="42"/>
        <v>0</v>
      </c>
      <c r="AE31" s="275">
        <f t="shared" si="19"/>
        <v>0</v>
      </c>
      <c r="AF31" s="275">
        <f t="shared" si="5"/>
        <v>0</v>
      </c>
      <c r="AG31" s="275">
        <f t="shared" si="20"/>
        <v>0</v>
      </c>
      <c r="AH31" s="275">
        <f t="shared" si="6"/>
        <v>0</v>
      </c>
      <c r="AI31" s="275">
        <v>0</v>
      </c>
      <c r="AJ31" s="275">
        <f t="shared" si="7"/>
        <v>0</v>
      </c>
      <c r="AK31" s="275">
        <v>0</v>
      </c>
      <c r="AL31" s="275">
        <v>0</v>
      </c>
      <c r="AM31" s="275">
        <f t="shared" si="46"/>
        <v>0</v>
      </c>
      <c r="AN31" s="275"/>
      <c r="AO31" s="275"/>
    </row>
    <row r="32" spans="1:41" ht="22.5" customHeight="1">
      <c r="A32" s="169" t="s">
        <v>420</v>
      </c>
      <c r="B32" s="176">
        <f>Introduction!C103</f>
        <v>0</v>
      </c>
      <c r="C32" s="176">
        <f>Introduction!E103</f>
        <v>0</v>
      </c>
      <c r="D32" s="165">
        <f t="shared" si="9"/>
        <v>0</v>
      </c>
      <c r="E32" s="171">
        <f t="shared" si="10"/>
        <v>0</v>
      </c>
      <c r="F32" s="171">
        <f t="shared" si="11"/>
        <v>0</v>
      </c>
      <c r="G32" s="165">
        <f t="shared" si="12"/>
        <v>0</v>
      </c>
      <c r="H32" s="548"/>
      <c r="I32" s="548"/>
      <c r="J32" s="548"/>
      <c r="K32" s="548"/>
      <c r="L32" s="284" t="s">
        <v>420</v>
      </c>
      <c r="M32" s="6">
        <v>40000</v>
      </c>
      <c r="N32" s="6">
        <v>60000</v>
      </c>
      <c r="O32" s="6">
        <v>150000</v>
      </c>
      <c r="P32" s="275">
        <f t="shared" si="13"/>
        <v>0</v>
      </c>
      <c r="Q32" s="275">
        <f t="shared" si="14"/>
        <v>0</v>
      </c>
      <c r="R32" s="275">
        <f t="shared" si="40"/>
        <v>0</v>
      </c>
      <c r="S32" s="275">
        <f t="shared" si="15"/>
        <v>0</v>
      </c>
      <c r="T32" s="275">
        <f t="shared" si="1"/>
        <v>0</v>
      </c>
      <c r="U32" s="275">
        <f t="shared" si="16"/>
        <v>0</v>
      </c>
      <c r="V32" s="275">
        <f t="shared" si="41"/>
        <v>0</v>
      </c>
      <c r="W32" s="275">
        <v>0</v>
      </c>
      <c r="X32" s="275">
        <f t="shared" si="2"/>
        <v>0</v>
      </c>
      <c r="Y32" s="275">
        <v>0</v>
      </c>
      <c r="Z32" s="275">
        <v>0</v>
      </c>
      <c r="AA32" s="275">
        <f t="shared" si="44"/>
        <v>0</v>
      </c>
      <c r="AB32" s="275">
        <f t="shared" si="17"/>
        <v>0</v>
      </c>
      <c r="AC32" s="275">
        <f t="shared" si="18"/>
        <v>0</v>
      </c>
      <c r="AD32" s="275">
        <f t="shared" si="42"/>
        <v>0</v>
      </c>
      <c r="AE32" s="275">
        <f t="shared" si="19"/>
        <v>0</v>
      </c>
      <c r="AF32" s="275">
        <f t="shared" si="5"/>
        <v>0</v>
      </c>
      <c r="AG32" s="275">
        <f t="shared" si="20"/>
        <v>0</v>
      </c>
      <c r="AH32" s="275">
        <f t="shared" si="6"/>
        <v>0</v>
      </c>
      <c r="AI32" s="275">
        <v>0</v>
      </c>
      <c r="AJ32" s="275">
        <f t="shared" si="7"/>
        <v>0</v>
      </c>
      <c r="AK32" s="275">
        <v>0</v>
      </c>
      <c r="AL32" s="275">
        <v>0</v>
      </c>
      <c r="AM32" s="275">
        <f t="shared" si="46"/>
        <v>0</v>
      </c>
      <c r="AN32" s="275"/>
      <c r="AO32" s="275"/>
    </row>
    <row r="33" spans="1:41" ht="22.5" customHeight="1">
      <c r="A33" s="169" t="s">
        <v>421</v>
      </c>
      <c r="B33" s="176">
        <f>Introduction!C104</f>
        <v>0</v>
      </c>
      <c r="C33" s="176">
        <f>Introduction!E104</f>
        <v>0</v>
      </c>
      <c r="D33" s="165">
        <f t="shared" si="9"/>
        <v>0</v>
      </c>
      <c r="E33" s="171">
        <f t="shared" si="10"/>
        <v>0</v>
      </c>
      <c r="F33" s="171">
        <f t="shared" si="11"/>
        <v>0</v>
      </c>
      <c r="G33" s="165">
        <f t="shared" si="12"/>
        <v>0</v>
      </c>
      <c r="H33" s="548"/>
      <c r="I33" s="548"/>
      <c r="J33" s="548"/>
      <c r="K33" s="548"/>
      <c r="L33" s="284" t="s">
        <v>421</v>
      </c>
      <c r="M33" s="6">
        <v>40000</v>
      </c>
      <c r="N33" s="6">
        <v>60000</v>
      </c>
      <c r="O33" s="6">
        <v>120000</v>
      </c>
      <c r="P33" s="275">
        <f t="shared" si="13"/>
        <v>0</v>
      </c>
      <c r="Q33" s="275">
        <f t="shared" si="14"/>
        <v>0</v>
      </c>
      <c r="R33" s="275">
        <f>MROUND(0.15*Q33, 1)</f>
        <v>0</v>
      </c>
      <c r="S33" s="275">
        <f t="shared" si="15"/>
        <v>0</v>
      </c>
      <c r="T33" s="275">
        <f>0.3*S33</f>
        <v>0</v>
      </c>
      <c r="U33" s="275">
        <f t="shared" si="16"/>
        <v>0</v>
      </c>
      <c r="V33" s="275">
        <f>0.5*U33</f>
        <v>0</v>
      </c>
      <c r="W33" s="275">
        <v>0</v>
      </c>
      <c r="X33" s="275">
        <f t="shared" si="2"/>
        <v>0</v>
      </c>
      <c r="Y33" s="275">
        <v>0</v>
      </c>
      <c r="Z33" s="275">
        <v>0</v>
      </c>
      <c r="AA33" s="275">
        <f t="shared" si="44"/>
        <v>0</v>
      </c>
      <c r="AB33" s="275">
        <f t="shared" si="17"/>
        <v>0</v>
      </c>
      <c r="AC33" s="275">
        <f t="shared" si="18"/>
        <v>0</v>
      </c>
      <c r="AD33" s="275">
        <f>MROUND(0.15*AC33, 1)</f>
        <v>0</v>
      </c>
      <c r="AE33" s="275">
        <f t="shared" si="19"/>
        <v>0</v>
      </c>
      <c r="AF33" s="275">
        <f>0.3*AE33</f>
        <v>0</v>
      </c>
      <c r="AG33" s="275">
        <f t="shared" si="20"/>
        <v>0</v>
      </c>
      <c r="AH33" s="275">
        <f>0.5*AG33</f>
        <v>0</v>
      </c>
      <c r="AI33" s="275">
        <v>0</v>
      </c>
      <c r="AJ33" s="275">
        <f t="shared" si="7"/>
        <v>0</v>
      </c>
      <c r="AK33" s="275">
        <v>0</v>
      </c>
      <c r="AL33" s="275">
        <v>0</v>
      </c>
      <c r="AM33" s="275">
        <f t="shared" si="46"/>
        <v>0</v>
      </c>
      <c r="AN33" s="275"/>
      <c r="AO33" s="275"/>
    </row>
    <row r="34" spans="1:41" ht="22.5" customHeight="1">
      <c r="A34" s="169" t="s">
        <v>422</v>
      </c>
      <c r="B34" s="176">
        <f>Introduction!C105</f>
        <v>0</v>
      </c>
      <c r="C34" s="176">
        <f>Introduction!E105</f>
        <v>0</v>
      </c>
      <c r="D34" s="165">
        <f t="shared" si="9"/>
        <v>0</v>
      </c>
      <c r="E34" s="171">
        <f t="shared" si="10"/>
        <v>0</v>
      </c>
      <c r="F34" s="171">
        <f t="shared" si="11"/>
        <v>0</v>
      </c>
      <c r="G34" s="165">
        <f t="shared" si="12"/>
        <v>0</v>
      </c>
      <c r="H34" s="548"/>
      <c r="I34" s="548"/>
      <c r="J34" s="548"/>
      <c r="K34" s="548"/>
      <c r="L34" s="284" t="s">
        <v>422</v>
      </c>
      <c r="M34" s="6">
        <v>40000</v>
      </c>
      <c r="N34" s="6">
        <v>60000</v>
      </c>
      <c r="O34" s="6">
        <v>120000</v>
      </c>
      <c r="P34" s="275">
        <f t="shared" si="13"/>
        <v>0</v>
      </c>
      <c r="Q34" s="275">
        <f t="shared" si="14"/>
        <v>0</v>
      </c>
      <c r="R34" s="275">
        <f>MROUND(0.2*Q34, 1)</f>
        <v>0</v>
      </c>
      <c r="S34" s="275">
        <f t="shared" si="15"/>
        <v>0</v>
      </c>
      <c r="T34" s="275">
        <f>0.3*S34</f>
        <v>0</v>
      </c>
      <c r="U34" s="275">
        <f t="shared" si="16"/>
        <v>0</v>
      </c>
      <c r="V34" s="275">
        <f>0.4*U34</f>
        <v>0</v>
      </c>
      <c r="W34" s="275">
        <v>0</v>
      </c>
      <c r="X34" s="275">
        <f t="shared" si="2"/>
        <v>0</v>
      </c>
      <c r="Y34" s="275">
        <v>0</v>
      </c>
      <c r="Z34" s="275">
        <v>0</v>
      </c>
      <c r="AA34" s="275">
        <f t="shared" si="44"/>
        <v>0</v>
      </c>
      <c r="AB34" s="275">
        <f t="shared" si="17"/>
        <v>0</v>
      </c>
      <c r="AC34" s="275">
        <f t="shared" si="18"/>
        <v>0</v>
      </c>
      <c r="AD34" s="275">
        <f>MROUND(0.2*AC34, 1)</f>
        <v>0</v>
      </c>
      <c r="AE34" s="275">
        <f t="shared" si="19"/>
        <v>0</v>
      </c>
      <c r="AF34" s="275">
        <f>0.3*AE34</f>
        <v>0</v>
      </c>
      <c r="AG34" s="275">
        <f t="shared" si="20"/>
        <v>0</v>
      </c>
      <c r="AH34" s="275">
        <f>0.4*AG34</f>
        <v>0</v>
      </c>
      <c r="AI34" s="275">
        <v>0</v>
      </c>
      <c r="AJ34" s="275">
        <f t="shared" si="7"/>
        <v>0</v>
      </c>
      <c r="AK34" s="275">
        <v>0</v>
      </c>
      <c r="AL34" s="275">
        <v>0</v>
      </c>
      <c r="AM34" s="275">
        <f t="shared" si="46"/>
        <v>0</v>
      </c>
      <c r="AN34" s="275"/>
      <c r="AO34" s="275"/>
    </row>
    <row r="35" spans="1:41" ht="22.5" customHeight="1">
      <c r="A35" s="169" t="s">
        <v>423</v>
      </c>
      <c r="B35" s="176">
        <f>Introduction!C106</f>
        <v>0</v>
      </c>
      <c r="C35" s="176">
        <f>Introduction!E106</f>
        <v>0</v>
      </c>
      <c r="D35" s="165">
        <f t="shared" si="9"/>
        <v>0</v>
      </c>
      <c r="E35" s="171">
        <f t="shared" si="10"/>
        <v>0</v>
      </c>
      <c r="F35" s="171">
        <f t="shared" si="11"/>
        <v>0</v>
      </c>
      <c r="G35" s="165">
        <f t="shared" si="12"/>
        <v>0</v>
      </c>
      <c r="H35" s="548"/>
      <c r="I35" s="548"/>
      <c r="J35" s="548"/>
      <c r="K35" s="548"/>
      <c r="L35" s="284" t="s">
        <v>423</v>
      </c>
      <c r="M35" s="6">
        <v>35000</v>
      </c>
      <c r="N35" s="6">
        <v>60000</v>
      </c>
      <c r="O35" s="6">
        <v>120000</v>
      </c>
      <c r="P35" s="275">
        <f t="shared" si="13"/>
        <v>0</v>
      </c>
      <c r="Q35" s="275">
        <f t="shared" si="14"/>
        <v>0</v>
      </c>
      <c r="R35" s="275">
        <f>MROUND(0.2*Q35, 1)</f>
        <v>0</v>
      </c>
      <c r="S35" s="275">
        <f t="shared" si="15"/>
        <v>0</v>
      </c>
      <c r="T35" s="275">
        <f>0.3*S35</f>
        <v>0</v>
      </c>
      <c r="U35" s="275">
        <f t="shared" si="16"/>
        <v>0</v>
      </c>
      <c r="V35" s="275">
        <f>0.4*U35</f>
        <v>0</v>
      </c>
      <c r="W35" s="275">
        <v>0</v>
      </c>
      <c r="X35" s="275">
        <f t="shared" si="2"/>
        <v>0</v>
      </c>
      <c r="Y35" s="275">
        <v>0</v>
      </c>
      <c r="Z35" s="275">
        <v>0</v>
      </c>
      <c r="AA35" s="275">
        <f t="shared" si="44"/>
        <v>0</v>
      </c>
      <c r="AB35" s="275">
        <f t="shared" si="17"/>
        <v>0</v>
      </c>
      <c r="AC35" s="275">
        <f t="shared" si="18"/>
        <v>0</v>
      </c>
      <c r="AD35" s="275">
        <f>MROUND(0.2*AC35, 1)</f>
        <v>0</v>
      </c>
      <c r="AE35" s="275">
        <f t="shared" si="19"/>
        <v>0</v>
      </c>
      <c r="AF35" s="275">
        <f>0.3*AE35</f>
        <v>0</v>
      </c>
      <c r="AG35" s="275">
        <f t="shared" si="20"/>
        <v>0</v>
      </c>
      <c r="AH35" s="275">
        <f>0.4*AG35</f>
        <v>0</v>
      </c>
      <c r="AI35" s="275">
        <v>0</v>
      </c>
      <c r="AJ35" s="275">
        <f t="shared" si="7"/>
        <v>0</v>
      </c>
      <c r="AK35" s="275">
        <v>0</v>
      </c>
      <c r="AL35" s="275">
        <v>0</v>
      </c>
      <c r="AM35" s="275">
        <f t="shared" si="46"/>
        <v>0</v>
      </c>
      <c r="AN35" s="275"/>
      <c r="AO35" s="275"/>
    </row>
    <row r="36" spans="1:41" ht="22.5" customHeight="1">
      <c r="A36" s="169" t="s">
        <v>424</v>
      </c>
      <c r="B36" s="176">
        <f>Introduction!C107</f>
        <v>0</v>
      </c>
      <c r="C36" s="176">
        <f>Introduction!E107</f>
        <v>0</v>
      </c>
      <c r="D36" s="165">
        <f t="shared" si="9"/>
        <v>0</v>
      </c>
      <c r="E36" s="171">
        <f t="shared" si="10"/>
        <v>0</v>
      </c>
      <c r="F36" s="171">
        <f t="shared" si="11"/>
        <v>0</v>
      </c>
      <c r="G36" s="165">
        <f t="shared" si="12"/>
        <v>0</v>
      </c>
      <c r="H36" s="548"/>
      <c r="I36" s="548"/>
      <c r="J36" s="548"/>
      <c r="K36" s="548"/>
      <c r="L36" s="284" t="s">
        <v>424</v>
      </c>
      <c r="M36" s="6">
        <v>30000</v>
      </c>
      <c r="N36" s="6">
        <v>50000</v>
      </c>
      <c r="O36" s="6">
        <v>100000</v>
      </c>
      <c r="P36" s="275">
        <f t="shared" si="13"/>
        <v>0</v>
      </c>
      <c r="Q36" s="275">
        <f t="shared" si="14"/>
        <v>0</v>
      </c>
      <c r="R36" s="275">
        <f>MROUND(0.2*Q36, 1)</f>
        <v>0</v>
      </c>
      <c r="S36" s="275">
        <f t="shared" si="15"/>
        <v>0</v>
      </c>
      <c r="T36" s="275">
        <f>0.3*S36</f>
        <v>0</v>
      </c>
      <c r="U36" s="275">
        <f t="shared" si="16"/>
        <v>0</v>
      </c>
      <c r="V36" s="275">
        <f>0.4*U36</f>
        <v>0</v>
      </c>
      <c r="W36" s="275">
        <v>0</v>
      </c>
      <c r="X36" s="275">
        <f t="shared" si="2"/>
        <v>0</v>
      </c>
      <c r="Y36" s="275">
        <f>IF(C36&gt;100000,0.12*X36,0)</f>
        <v>0</v>
      </c>
      <c r="Z36" s="275">
        <v>0</v>
      </c>
      <c r="AA36" s="275">
        <f t="shared" si="44"/>
        <v>0</v>
      </c>
      <c r="AB36" s="275">
        <f t="shared" si="17"/>
        <v>0</v>
      </c>
      <c r="AC36" s="275">
        <f t="shared" si="18"/>
        <v>0</v>
      </c>
      <c r="AD36" s="275">
        <f>MROUND(0.2*AC36, 1)</f>
        <v>0</v>
      </c>
      <c r="AE36" s="275">
        <f t="shared" si="19"/>
        <v>0</v>
      </c>
      <c r="AF36" s="275">
        <f>0.3*AE36</f>
        <v>0</v>
      </c>
      <c r="AG36" s="275">
        <f t="shared" si="20"/>
        <v>0</v>
      </c>
      <c r="AH36" s="275">
        <f>0.4*AG36</f>
        <v>0</v>
      </c>
      <c r="AI36" s="275">
        <v>0</v>
      </c>
      <c r="AJ36" s="275">
        <f t="shared" si="7"/>
        <v>0</v>
      </c>
      <c r="AK36" s="275">
        <f>IF(D36&gt;100000, 0.12*AJ36, 0)</f>
        <v>0</v>
      </c>
      <c r="AL36" s="275">
        <v>0</v>
      </c>
      <c r="AM36" s="275">
        <f t="shared" si="46"/>
        <v>0</v>
      </c>
      <c r="AN36" s="275"/>
      <c r="AO36" s="275"/>
    </row>
    <row r="37" spans="1:41" ht="22.5" customHeight="1">
      <c r="A37" s="169" t="s">
        <v>425</v>
      </c>
      <c r="B37" s="176">
        <f>Introduction!C108</f>
        <v>0</v>
      </c>
      <c r="C37" s="176">
        <f>Introduction!E108</f>
        <v>0</v>
      </c>
      <c r="D37" s="165">
        <f t="shared" si="9"/>
        <v>0</v>
      </c>
      <c r="E37" s="171">
        <f t="shared" si="10"/>
        <v>0</v>
      </c>
      <c r="F37" s="171">
        <f t="shared" si="11"/>
        <v>0</v>
      </c>
      <c r="G37" s="165">
        <f t="shared" si="12"/>
        <v>0</v>
      </c>
      <c r="H37" s="548"/>
      <c r="I37" s="548"/>
      <c r="J37" s="548"/>
      <c r="K37" s="548"/>
      <c r="L37" s="284" t="s">
        <v>425</v>
      </c>
      <c r="M37" s="6">
        <v>28000</v>
      </c>
      <c r="N37" s="6">
        <v>50000</v>
      </c>
      <c r="O37" s="6">
        <v>100000</v>
      </c>
      <c r="P37" s="275">
        <f t="shared" si="13"/>
        <v>0</v>
      </c>
      <c r="Q37" s="275">
        <f t="shared" si="14"/>
        <v>0</v>
      </c>
      <c r="R37" s="275">
        <f>MROUND(0.2*Q37, 1)</f>
        <v>0</v>
      </c>
      <c r="S37" s="275">
        <f t="shared" si="15"/>
        <v>0</v>
      </c>
      <c r="T37" s="275">
        <f>0.3*S37</f>
        <v>0</v>
      </c>
      <c r="U37" s="275">
        <f t="shared" si="16"/>
        <v>0</v>
      </c>
      <c r="V37" s="275">
        <f>0.4*U37</f>
        <v>0</v>
      </c>
      <c r="W37" s="275">
        <v>0</v>
      </c>
      <c r="X37" s="275">
        <f t="shared" si="2"/>
        <v>0</v>
      </c>
      <c r="Y37" s="275">
        <f>IF(C37&gt;100000,0.12*X37,0)</f>
        <v>0</v>
      </c>
      <c r="Z37" s="275">
        <v>0</v>
      </c>
      <c r="AA37" s="275">
        <f t="shared" si="44"/>
        <v>0</v>
      </c>
      <c r="AB37" s="275">
        <f t="shared" si="17"/>
        <v>0</v>
      </c>
      <c r="AC37" s="275">
        <f t="shared" si="18"/>
        <v>0</v>
      </c>
      <c r="AD37" s="275">
        <f>MROUND(0.2*AC37, 1)</f>
        <v>0</v>
      </c>
      <c r="AE37" s="275">
        <f t="shared" si="19"/>
        <v>0</v>
      </c>
      <c r="AF37" s="275">
        <f>0.3*AE37</f>
        <v>0</v>
      </c>
      <c r="AG37" s="275">
        <f t="shared" si="20"/>
        <v>0</v>
      </c>
      <c r="AH37" s="275">
        <f>0.4*AG37</f>
        <v>0</v>
      </c>
      <c r="AI37" s="275">
        <v>0</v>
      </c>
      <c r="AJ37" s="275">
        <f t="shared" si="7"/>
        <v>0</v>
      </c>
      <c r="AK37" s="275">
        <f>IF(D37&gt;100000, 0.12*AJ37, 0)</f>
        <v>0</v>
      </c>
      <c r="AL37" s="275">
        <v>0</v>
      </c>
      <c r="AM37" s="275">
        <f t="shared" si="46"/>
        <v>0</v>
      </c>
      <c r="AN37" s="275"/>
      <c r="AO37" s="275"/>
    </row>
    <row r="38" spans="1:41" s="181" customFormat="1" ht="22.5" customHeight="1">
      <c r="A38" s="177" t="s">
        <v>83</v>
      </c>
      <c r="B38" s="178">
        <f>SUM(B12:B37)</f>
        <v>0</v>
      </c>
      <c r="C38" s="216"/>
      <c r="D38" s="217"/>
      <c r="E38" s="217"/>
      <c r="F38" s="218"/>
      <c r="G38" s="179">
        <f>MROUND(SUM(G13:G37),1)</f>
        <v>0</v>
      </c>
      <c r="H38" s="180"/>
      <c r="I38" s="180"/>
      <c r="J38" s="180"/>
      <c r="K38" s="180"/>
      <c r="L38" s="180"/>
      <c r="M38" s="180"/>
      <c r="N38" s="180"/>
      <c r="O38" s="187"/>
    </row>
    <row r="39" spans="1:41" ht="22.5" customHeight="1">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row>
    <row r="40" spans="1:41" ht="22.5" customHeight="1">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row>
  </sheetData>
  <sheetProtection password="C3F8" sheet="1" objects="1" scenarios="1" selectLockedCells="1"/>
  <mergeCells count="8">
    <mergeCell ref="H11:K37"/>
    <mergeCell ref="Q8:AA8"/>
    <mergeCell ref="AB8:AM8"/>
    <mergeCell ref="A1:K1"/>
    <mergeCell ref="A2:K2"/>
    <mergeCell ref="A3:K3"/>
    <mergeCell ref="A4:K4"/>
    <mergeCell ref="A5:K5"/>
  </mergeCells>
  <dataValidations count="1">
    <dataValidation allowBlank="1" showInputMessage="1" showErrorMessage="1" prompt="Fill the total amout of arrears/ advances received in 2016-17&#10;" sqref="F10:G10"/>
  </dataValidations>
  <pageMargins left="0.25" right="0.25"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sheetPr codeName="Sheet7"/>
  <dimension ref="B1:I137"/>
  <sheetViews>
    <sheetView view="pageBreakPreview" zoomScaleSheetLayoutView="100" workbookViewId="0">
      <selection activeCell="D74" sqref="D74"/>
    </sheetView>
  </sheetViews>
  <sheetFormatPr defaultColWidth="9.140625" defaultRowHeight="0" customHeight="1" zeroHeight="1"/>
  <cols>
    <col min="1" max="1" width="3.140625" style="190" customWidth="1"/>
    <col min="2" max="3" width="9.140625" style="190" customWidth="1"/>
    <col min="4" max="4" width="10.140625" style="190" customWidth="1"/>
    <col min="5" max="6" width="11.28515625" style="190" customWidth="1"/>
    <col min="7" max="7" width="11.5703125" style="190" customWidth="1"/>
    <col min="8" max="8" width="12.7109375" style="190" customWidth="1"/>
    <col min="9" max="9" width="15.140625" style="190" customWidth="1"/>
    <col min="10" max="16384" width="9.140625" style="190"/>
  </cols>
  <sheetData>
    <row r="1" spans="2:9" ht="20.25">
      <c r="B1" s="555" t="s">
        <v>427</v>
      </c>
      <c r="C1" s="555"/>
      <c r="D1" s="555"/>
      <c r="E1" s="555"/>
      <c r="F1" s="555"/>
      <c r="G1" s="555"/>
      <c r="H1" s="555"/>
      <c r="I1" s="555"/>
    </row>
    <row r="2" spans="2:9" ht="15">
      <c r="B2" s="556" t="s">
        <v>428</v>
      </c>
      <c r="C2" s="556"/>
      <c r="D2" s="556"/>
      <c r="E2" s="556"/>
      <c r="F2" s="556"/>
      <c r="G2" s="556"/>
      <c r="H2" s="556"/>
      <c r="I2" s="556"/>
    </row>
    <row r="3" spans="2:9" ht="15">
      <c r="B3" s="191" t="s">
        <v>429</v>
      </c>
      <c r="C3" s="191"/>
      <c r="D3" s="191"/>
      <c r="E3" s="191"/>
      <c r="F3" s="191"/>
      <c r="G3" s="191"/>
      <c r="H3" s="191"/>
      <c r="I3" s="191"/>
    </row>
    <row r="4" spans="2:9" ht="15">
      <c r="B4" s="191" t="s">
        <v>430</v>
      </c>
      <c r="C4" s="191"/>
      <c r="D4" s="191"/>
      <c r="E4" s="191"/>
      <c r="F4" s="191"/>
      <c r="G4" s="191"/>
      <c r="H4" s="191"/>
      <c r="I4" s="191"/>
    </row>
    <row r="5" spans="2:9" ht="15">
      <c r="B5" s="191" t="s">
        <v>431</v>
      </c>
      <c r="C5" s="191"/>
      <c r="D5" s="191"/>
      <c r="E5" s="191"/>
      <c r="F5" s="191"/>
      <c r="G5" s="191"/>
      <c r="H5" s="191"/>
      <c r="I5" s="191"/>
    </row>
    <row r="6" spans="2:9" ht="15">
      <c r="B6" s="192"/>
      <c r="C6" s="192"/>
      <c r="D6" s="192"/>
      <c r="E6" s="192"/>
      <c r="F6" s="192"/>
      <c r="G6" s="192"/>
      <c r="H6" s="192"/>
      <c r="I6" s="192"/>
    </row>
    <row r="7" spans="2:9" ht="15">
      <c r="B7" s="193">
        <v>1</v>
      </c>
      <c r="C7" s="194" t="s">
        <v>432</v>
      </c>
      <c r="D7" s="192"/>
      <c r="E7" s="192"/>
      <c r="F7" s="192"/>
      <c r="G7" s="554" t="str">
        <f>Introduction!D16</f>
        <v>Mrs. Saroj Nimbiwal</v>
      </c>
      <c r="H7" s="554"/>
      <c r="I7" s="554"/>
    </row>
    <row r="8" spans="2:9" ht="15">
      <c r="B8" s="193"/>
      <c r="C8" s="192"/>
      <c r="D8" s="192"/>
      <c r="E8" s="192"/>
      <c r="F8" s="192"/>
      <c r="G8" s="557" t="str">
        <f>Introduction!D19</f>
        <v>GSSS Bhattu Kalan</v>
      </c>
      <c r="H8" s="557"/>
      <c r="I8" s="557"/>
    </row>
    <row r="9" spans="2:9" ht="15">
      <c r="B9" s="193"/>
      <c r="C9" s="192"/>
      <c r="D9" s="192"/>
      <c r="E9" s="192"/>
      <c r="F9" s="192"/>
      <c r="G9" s="557"/>
      <c r="H9" s="557"/>
      <c r="I9" s="557"/>
    </row>
    <row r="10" spans="2:9" ht="15">
      <c r="B10" s="193">
        <v>2</v>
      </c>
      <c r="C10" s="194" t="s">
        <v>433</v>
      </c>
      <c r="D10" s="192"/>
      <c r="E10" s="192"/>
      <c r="F10" s="192"/>
      <c r="G10" s="554" t="str">
        <f>Introduction!D20</f>
        <v>ABCDE1234G</v>
      </c>
      <c r="H10" s="554"/>
      <c r="I10" s="554"/>
    </row>
    <row r="11" spans="2:9" ht="15">
      <c r="B11" s="193">
        <v>3</v>
      </c>
      <c r="C11" s="194" t="s">
        <v>11</v>
      </c>
      <c r="D11" s="192"/>
      <c r="E11" s="192"/>
      <c r="F11" s="192"/>
      <c r="G11" s="554" t="str">
        <f>Introduction!D21</f>
        <v>Resident</v>
      </c>
      <c r="H11" s="554"/>
      <c r="I11" s="554"/>
    </row>
    <row r="12" spans="2:9" ht="15">
      <c r="B12" s="195"/>
      <c r="C12" s="192"/>
      <c r="D12" s="192"/>
      <c r="E12" s="192"/>
      <c r="F12" s="192"/>
      <c r="G12" s="192"/>
      <c r="H12" s="192"/>
      <c r="I12" s="196"/>
    </row>
    <row r="13" spans="2:9" ht="15">
      <c r="B13" s="197" t="s">
        <v>434</v>
      </c>
      <c r="C13" s="192"/>
      <c r="D13" s="192"/>
      <c r="E13" s="192"/>
      <c r="F13" s="192"/>
      <c r="G13" s="192"/>
      <c r="H13" s="192"/>
      <c r="I13" s="196"/>
    </row>
    <row r="14" spans="2:9" ht="15">
      <c r="B14" s="197" t="s">
        <v>435</v>
      </c>
      <c r="C14" s="192"/>
      <c r="D14" s="192"/>
      <c r="E14" s="192"/>
      <c r="F14" s="192"/>
      <c r="G14" s="192"/>
      <c r="H14" s="192"/>
      <c r="I14" s="196"/>
    </row>
    <row r="15" spans="2:9" ht="15">
      <c r="B15" s="198"/>
      <c r="C15" s="192"/>
      <c r="D15" s="192"/>
      <c r="E15" s="192"/>
      <c r="F15" s="192"/>
      <c r="G15" s="192"/>
      <c r="H15" s="192"/>
      <c r="I15" s="196"/>
    </row>
    <row r="16" spans="2:9" ht="15">
      <c r="B16" s="193">
        <v>1</v>
      </c>
      <c r="C16" s="193" t="s">
        <v>436</v>
      </c>
      <c r="D16" s="192" t="s">
        <v>437</v>
      </c>
      <c r="E16" s="192"/>
      <c r="F16" s="192"/>
      <c r="G16" s="192"/>
      <c r="H16" s="192"/>
      <c r="I16" s="196"/>
    </row>
    <row r="17" spans="2:9" ht="15">
      <c r="B17" s="194"/>
      <c r="C17" s="194"/>
      <c r="D17" s="192" t="s">
        <v>438</v>
      </c>
      <c r="E17" s="192"/>
      <c r="F17" s="192"/>
      <c r="G17" s="192"/>
      <c r="H17" s="558">
        <f>'10E Statement'!F10</f>
        <v>0</v>
      </c>
      <c r="I17" s="558"/>
    </row>
    <row r="18" spans="2:9" ht="15">
      <c r="B18" s="194"/>
      <c r="C18" s="194" t="s">
        <v>439</v>
      </c>
      <c r="D18" s="192" t="s">
        <v>440</v>
      </c>
      <c r="E18" s="192"/>
      <c r="F18" s="192"/>
      <c r="G18" s="192"/>
      <c r="H18" s="192"/>
      <c r="I18" s="196"/>
    </row>
    <row r="19" spans="2:9" ht="15">
      <c r="B19" s="194"/>
      <c r="C19" s="194"/>
      <c r="D19" s="192" t="s">
        <v>441</v>
      </c>
      <c r="E19" s="192"/>
      <c r="F19" s="192"/>
      <c r="G19" s="192"/>
      <c r="H19" s="192"/>
      <c r="I19" s="196"/>
    </row>
    <row r="20" spans="2:9" ht="15">
      <c r="B20" s="194"/>
      <c r="C20" s="194"/>
      <c r="D20" s="192" t="s">
        <v>442</v>
      </c>
      <c r="E20" s="192"/>
      <c r="F20" s="192"/>
      <c r="G20" s="192"/>
      <c r="H20" s="192"/>
      <c r="I20" s="196"/>
    </row>
    <row r="21" spans="2:9" ht="15">
      <c r="B21" s="194"/>
      <c r="C21" s="194"/>
      <c r="D21" s="192" t="s">
        <v>443</v>
      </c>
      <c r="E21" s="192"/>
      <c r="F21" s="192"/>
      <c r="G21" s="192"/>
      <c r="H21" s="559">
        <v>0</v>
      </c>
      <c r="I21" s="559"/>
    </row>
    <row r="22" spans="2:9" ht="15">
      <c r="B22" s="194"/>
      <c r="C22" s="194" t="s">
        <v>444</v>
      </c>
      <c r="D22" s="192" t="s">
        <v>445</v>
      </c>
      <c r="E22" s="192"/>
      <c r="F22" s="192"/>
      <c r="G22" s="192"/>
      <c r="H22" s="192"/>
      <c r="I22" s="196"/>
    </row>
    <row r="23" spans="2:9" ht="15">
      <c r="B23" s="194"/>
      <c r="C23" s="194"/>
      <c r="D23" s="192" t="s">
        <v>446</v>
      </c>
      <c r="E23" s="192"/>
      <c r="F23" s="192"/>
      <c r="G23" s="192"/>
      <c r="H23" s="192"/>
      <c r="I23" s="196"/>
    </row>
    <row r="24" spans="2:9" ht="15">
      <c r="B24" s="194"/>
      <c r="C24" s="194"/>
      <c r="D24" s="192" t="s">
        <v>447</v>
      </c>
      <c r="E24" s="192"/>
      <c r="F24" s="192"/>
      <c r="G24" s="192"/>
      <c r="H24" s="192"/>
      <c r="I24" s="196"/>
    </row>
    <row r="25" spans="2:9" ht="15">
      <c r="B25" s="194"/>
      <c r="C25" s="194"/>
      <c r="D25" s="192" t="s">
        <v>448</v>
      </c>
      <c r="E25" s="192"/>
      <c r="F25" s="192"/>
      <c r="G25" s="192"/>
      <c r="H25" s="192"/>
      <c r="I25" s="196"/>
    </row>
    <row r="26" spans="2:9" ht="15">
      <c r="B26" s="194"/>
      <c r="C26" s="194"/>
      <c r="D26" s="192" t="s">
        <v>449</v>
      </c>
      <c r="E26" s="192"/>
      <c r="F26" s="192"/>
      <c r="G26" s="192"/>
      <c r="H26" s="192"/>
      <c r="I26" s="196"/>
    </row>
    <row r="27" spans="2:9" ht="15">
      <c r="B27" s="194"/>
      <c r="C27" s="194"/>
      <c r="D27" s="192" t="s">
        <v>450</v>
      </c>
      <c r="E27" s="192"/>
      <c r="F27" s="192"/>
      <c r="G27" s="192"/>
      <c r="H27" s="192"/>
      <c r="I27" s="196"/>
    </row>
    <row r="28" spans="2:9" ht="15">
      <c r="B28" s="194"/>
      <c r="C28" s="194"/>
      <c r="D28" s="192" t="s">
        <v>451</v>
      </c>
      <c r="E28" s="192"/>
      <c r="F28" s="192"/>
      <c r="G28" s="192"/>
      <c r="H28" s="553">
        <v>0</v>
      </c>
      <c r="I28" s="553"/>
    </row>
    <row r="29" spans="2:9" ht="15">
      <c r="B29" s="194"/>
      <c r="C29" s="194" t="s">
        <v>452</v>
      </c>
      <c r="D29" s="192" t="s">
        <v>453</v>
      </c>
      <c r="E29" s="192"/>
      <c r="F29" s="192"/>
      <c r="G29" s="192"/>
      <c r="H29" s="192"/>
      <c r="I29" s="196"/>
    </row>
    <row r="30" spans="2:9" ht="15">
      <c r="B30" s="192"/>
      <c r="C30" s="192"/>
      <c r="D30" s="192" t="s">
        <v>454</v>
      </c>
      <c r="E30" s="192"/>
      <c r="F30" s="192"/>
      <c r="G30" s="192"/>
      <c r="H30" s="559">
        <v>0</v>
      </c>
      <c r="I30" s="559"/>
    </row>
    <row r="31" spans="2:9" ht="15">
      <c r="B31" s="193">
        <v>2</v>
      </c>
      <c r="C31" s="192" t="s">
        <v>455</v>
      </c>
      <c r="D31" s="192"/>
      <c r="E31" s="192"/>
      <c r="F31" s="192"/>
      <c r="G31" s="192"/>
      <c r="H31" s="192"/>
      <c r="I31" s="196"/>
    </row>
    <row r="32" spans="2:9" ht="15">
      <c r="B32" s="192"/>
      <c r="C32" s="192" t="s">
        <v>456</v>
      </c>
      <c r="D32" s="192"/>
      <c r="E32" s="192"/>
      <c r="F32" s="192"/>
      <c r="G32" s="192"/>
      <c r="H32" s="192"/>
      <c r="I32" s="196"/>
    </row>
    <row r="33" spans="2:9" ht="15">
      <c r="B33" s="192"/>
      <c r="C33" s="192"/>
      <c r="D33" s="192"/>
      <c r="E33" s="192"/>
      <c r="F33" s="192"/>
      <c r="G33" s="192"/>
      <c r="H33" s="192"/>
      <c r="I33" s="192"/>
    </row>
    <row r="34" spans="2:9" ht="15">
      <c r="B34" s="192"/>
      <c r="C34" s="192"/>
      <c r="D34" s="192"/>
      <c r="E34" s="192"/>
      <c r="F34" s="192"/>
      <c r="G34" s="192"/>
      <c r="H34" s="192"/>
      <c r="I34" s="192"/>
    </row>
    <row r="35" spans="2:9" ht="15">
      <c r="B35" s="192"/>
      <c r="C35" s="192"/>
      <c r="D35" s="192"/>
      <c r="E35" s="192"/>
      <c r="F35" s="192"/>
      <c r="G35" s="192"/>
      <c r="H35" s="192"/>
      <c r="I35" s="192"/>
    </row>
    <row r="36" spans="2:9" ht="15">
      <c r="B36" s="192"/>
      <c r="C36" s="192"/>
      <c r="D36" s="192"/>
      <c r="E36" s="192"/>
      <c r="F36" s="192"/>
      <c r="G36" s="192"/>
      <c r="H36" s="194" t="s">
        <v>457</v>
      </c>
      <c r="I36" s="192"/>
    </row>
    <row r="37" spans="2:9" ht="15">
      <c r="B37" s="192"/>
      <c r="C37" s="192"/>
      <c r="D37" s="192"/>
      <c r="E37" s="192"/>
      <c r="F37" s="192"/>
      <c r="G37" s="192"/>
      <c r="H37" s="192"/>
      <c r="I37" s="192"/>
    </row>
    <row r="38" spans="2:9" ht="15.75">
      <c r="B38" s="560" t="s">
        <v>458</v>
      </c>
      <c r="C38" s="560"/>
      <c r="D38" s="560"/>
      <c r="E38" s="560"/>
      <c r="F38" s="560"/>
      <c r="G38" s="560"/>
      <c r="H38" s="560"/>
      <c r="I38" s="560"/>
    </row>
    <row r="39" spans="2:9" ht="15">
      <c r="B39" s="192"/>
      <c r="C39" s="200" t="s">
        <v>459</v>
      </c>
      <c r="D39" s="561" t="str">
        <f>Introduction!D16</f>
        <v>Mrs. Saroj Nimbiwal</v>
      </c>
      <c r="E39" s="561"/>
      <c r="F39" s="561"/>
      <c r="G39" s="192" t="s">
        <v>460</v>
      </c>
      <c r="H39" s="192"/>
      <c r="I39" s="192"/>
    </row>
    <row r="40" spans="2:9" ht="15">
      <c r="B40" s="192" t="s">
        <v>461</v>
      </c>
      <c r="C40" s="192"/>
      <c r="D40" s="192"/>
      <c r="E40" s="192"/>
      <c r="F40" s="192"/>
      <c r="G40" s="192"/>
      <c r="H40" s="192"/>
      <c r="I40" s="192"/>
    </row>
    <row r="41" spans="2:9" ht="15">
      <c r="B41" s="192" t="s">
        <v>535</v>
      </c>
      <c r="C41" s="192"/>
      <c r="D41" s="192"/>
      <c r="E41" s="192"/>
      <c r="F41" s="192"/>
      <c r="G41" s="192"/>
      <c r="H41" s="192"/>
      <c r="I41" s="192"/>
    </row>
    <row r="42" spans="2:9" ht="15">
      <c r="B42" s="192"/>
      <c r="C42" s="192"/>
      <c r="D42" s="192"/>
      <c r="E42" s="192"/>
      <c r="F42" s="192"/>
      <c r="G42" s="192"/>
      <c r="H42" s="192"/>
      <c r="I42" s="192"/>
    </row>
    <row r="43" spans="2:9" ht="15">
      <c r="B43" s="192"/>
      <c r="C43" s="192"/>
      <c r="D43" s="192"/>
      <c r="E43" s="192"/>
      <c r="F43" s="192"/>
      <c r="G43" s="192"/>
      <c r="H43" s="192"/>
      <c r="I43" s="192"/>
    </row>
    <row r="44" spans="2:9" ht="15">
      <c r="B44" s="192"/>
      <c r="C44" s="192"/>
      <c r="D44" s="192"/>
      <c r="E44" s="192"/>
      <c r="F44" s="192"/>
      <c r="G44" s="192"/>
      <c r="H44" s="194" t="s">
        <v>80</v>
      </c>
      <c r="I44" s="192"/>
    </row>
    <row r="45" spans="2:9" ht="15">
      <c r="B45" s="192"/>
      <c r="C45" s="192"/>
      <c r="D45" s="192"/>
      <c r="E45" s="192"/>
      <c r="F45" s="192"/>
      <c r="G45" s="192"/>
      <c r="H45" s="192"/>
      <c r="I45" s="192"/>
    </row>
    <row r="46" spans="2:9" ht="15">
      <c r="B46" s="192"/>
      <c r="C46" s="192"/>
      <c r="D46" s="192"/>
      <c r="E46" s="192"/>
      <c r="F46" s="192"/>
      <c r="G46" s="192"/>
      <c r="H46" s="192"/>
      <c r="I46" s="192"/>
    </row>
    <row r="47" spans="2:9" ht="15">
      <c r="B47" s="197" t="s">
        <v>462</v>
      </c>
      <c r="C47" s="562" t="str">
        <f>Introduction!D19</f>
        <v>GSSS Bhattu Kalan</v>
      </c>
      <c r="D47" s="562"/>
      <c r="E47" s="562"/>
      <c r="F47" s="192"/>
      <c r="G47" s="192"/>
      <c r="H47" s="192"/>
      <c r="I47" s="192"/>
    </row>
    <row r="48" spans="2:9" ht="15">
      <c r="B48" s="197" t="s">
        <v>463</v>
      </c>
      <c r="C48" s="563">
        <f>Introduction!D79</f>
        <v>43555</v>
      </c>
      <c r="D48" s="562"/>
      <c r="E48" s="562"/>
      <c r="F48" s="192"/>
      <c r="G48" s="192"/>
      <c r="H48" s="192"/>
      <c r="I48" s="192"/>
    </row>
    <row r="49" spans="2:9" ht="15">
      <c r="B49" s="192"/>
      <c r="C49" s="192"/>
      <c r="D49" s="192"/>
      <c r="E49" s="192"/>
      <c r="F49" s="192"/>
      <c r="G49" s="192"/>
      <c r="H49" s="192"/>
      <c r="I49" s="192"/>
    </row>
    <row r="50" spans="2:9" ht="15">
      <c r="B50" s="192"/>
      <c r="C50" s="192"/>
      <c r="D50" s="192"/>
      <c r="E50" s="192"/>
      <c r="F50" s="192"/>
      <c r="G50" s="192"/>
      <c r="H50" s="192"/>
      <c r="I50" s="192"/>
    </row>
    <row r="51" spans="2:9" ht="18.75">
      <c r="B51" s="564" t="s">
        <v>464</v>
      </c>
      <c r="C51" s="564"/>
      <c r="D51" s="564"/>
      <c r="E51" s="564"/>
      <c r="F51" s="564"/>
      <c r="G51" s="564"/>
      <c r="H51" s="564"/>
      <c r="I51" s="564"/>
    </row>
    <row r="52" spans="2:9" ht="15">
      <c r="B52" s="556" t="s">
        <v>465</v>
      </c>
      <c r="C52" s="556"/>
      <c r="D52" s="556"/>
      <c r="E52" s="556"/>
      <c r="F52" s="556"/>
      <c r="G52" s="556"/>
      <c r="H52" s="556"/>
      <c r="I52" s="556"/>
    </row>
    <row r="53" spans="2:9" ht="15">
      <c r="B53" s="192"/>
      <c r="C53" s="192"/>
      <c r="D53" s="192"/>
      <c r="E53" s="192"/>
      <c r="F53" s="192"/>
      <c r="G53" s="192"/>
      <c r="H53" s="192"/>
      <c r="I53" s="192"/>
    </row>
    <row r="54" spans="2:9" ht="15">
      <c r="B54" s="561" t="s">
        <v>466</v>
      </c>
      <c r="C54" s="561"/>
      <c r="D54" s="561"/>
      <c r="E54" s="561"/>
      <c r="F54" s="561"/>
      <c r="G54" s="561"/>
      <c r="H54" s="561"/>
      <c r="I54" s="561"/>
    </row>
    <row r="55" spans="2:9" ht="15">
      <c r="B55" s="200">
        <v>1</v>
      </c>
      <c r="C55" s="210" t="s">
        <v>467</v>
      </c>
      <c r="D55" s="210"/>
      <c r="E55" s="210"/>
      <c r="F55" s="210"/>
      <c r="G55" s="210"/>
      <c r="H55" s="210"/>
      <c r="I55" s="210"/>
    </row>
    <row r="56" spans="2:9" ht="15">
      <c r="B56" s="200"/>
      <c r="C56" s="210" t="s">
        <v>468</v>
      </c>
      <c r="D56" s="210"/>
      <c r="E56" s="210"/>
      <c r="F56" s="210"/>
      <c r="G56" s="210"/>
      <c r="H56" s="262">
        <f>'10E Statement'!H10</f>
        <v>797660</v>
      </c>
      <c r="I56" s="262"/>
    </row>
    <row r="57" spans="2:9" ht="15">
      <c r="B57" s="200">
        <v>2</v>
      </c>
      <c r="C57" s="192" t="s">
        <v>469</v>
      </c>
      <c r="D57" s="192"/>
      <c r="E57" s="192"/>
      <c r="F57" s="192"/>
      <c r="G57" s="192"/>
      <c r="H57" s="240">
        <f>'10E Statement'!F10</f>
        <v>0</v>
      </c>
      <c r="I57" s="240"/>
    </row>
    <row r="58" spans="2:9" ht="15">
      <c r="B58" s="200">
        <v>3</v>
      </c>
      <c r="C58" s="210" t="s">
        <v>470</v>
      </c>
      <c r="D58" s="210"/>
      <c r="E58" s="210"/>
      <c r="F58" s="210"/>
      <c r="G58" s="210"/>
      <c r="H58" s="211"/>
      <c r="I58" s="211"/>
    </row>
    <row r="59" spans="2:9" ht="15">
      <c r="B59" s="200"/>
      <c r="C59" s="210" t="s">
        <v>471</v>
      </c>
      <c r="D59" s="210"/>
      <c r="E59" s="210"/>
      <c r="F59" s="210"/>
      <c r="G59" s="210"/>
      <c r="H59" s="262">
        <f>H56+H57</f>
        <v>797660</v>
      </c>
      <c r="I59" s="262"/>
    </row>
    <row r="60" spans="2:9" ht="15">
      <c r="B60" s="200">
        <v>4</v>
      </c>
      <c r="C60" s="192" t="s">
        <v>472</v>
      </c>
      <c r="D60" s="192"/>
      <c r="E60" s="192"/>
      <c r="F60" s="192"/>
      <c r="G60" s="192"/>
      <c r="H60" s="240">
        <f>'10E Statement'!F11</f>
        <v>74913</v>
      </c>
      <c r="I60" s="240"/>
    </row>
    <row r="61" spans="2:9" ht="15">
      <c r="B61" s="200">
        <v>5</v>
      </c>
      <c r="C61" s="210" t="s">
        <v>473</v>
      </c>
      <c r="D61" s="210"/>
      <c r="E61" s="210"/>
      <c r="F61" s="210"/>
      <c r="G61" s="210"/>
      <c r="H61" s="262">
        <f>'10E Statement'!E11</f>
        <v>74913</v>
      </c>
      <c r="I61" s="262"/>
    </row>
    <row r="62" spans="2:9" ht="15">
      <c r="B62" s="200">
        <v>6</v>
      </c>
      <c r="C62" s="192" t="s">
        <v>474</v>
      </c>
      <c r="D62" s="192"/>
      <c r="E62" s="192"/>
      <c r="F62" s="192"/>
      <c r="G62" s="192"/>
      <c r="H62" s="240">
        <f>H60-H61</f>
        <v>0</v>
      </c>
      <c r="I62" s="240"/>
    </row>
    <row r="63" spans="2:9" ht="15">
      <c r="B63" s="200">
        <v>7</v>
      </c>
      <c r="C63" s="210" t="s">
        <v>475</v>
      </c>
      <c r="D63" s="210"/>
      <c r="E63" s="210"/>
      <c r="F63" s="210"/>
      <c r="G63" s="210"/>
      <c r="H63" s="211"/>
      <c r="I63" s="211"/>
    </row>
    <row r="64" spans="2:9" ht="15">
      <c r="B64" s="200"/>
      <c r="C64" s="210" t="s">
        <v>476</v>
      </c>
      <c r="D64" s="210"/>
      <c r="E64" s="210"/>
      <c r="F64" s="210"/>
      <c r="G64" s="210"/>
      <c r="H64" s="262">
        <f>SUM(I75:I82, I87:I103)</f>
        <v>0</v>
      </c>
      <c r="I64" s="262"/>
    </row>
    <row r="65" spans="2:9" ht="15">
      <c r="B65" s="200">
        <v>8</v>
      </c>
      <c r="C65" s="192" t="s">
        <v>477</v>
      </c>
      <c r="D65" s="192"/>
      <c r="E65" s="192"/>
      <c r="F65" s="192"/>
      <c r="G65" s="192"/>
      <c r="H65" s="209"/>
      <c r="I65" s="209"/>
    </row>
    <row r="66" spans="2:9" ht="15">
      <c r="B66" s="200"/>
      <c r="C66" s="192" t="s">
        <v>478</v>
      </c>
      <c r="D66" s="192"/>
      <c r="E66" s="192"/>
      <c r="F66" s="192"/>
      <c r="G66" s="192"/>
      <c r="H66" s="240">
        <f>IF(H62-H64&gt;0, H62-H64, 0)</f>
        <v>0</v>
      </c>
      <c r="I66" s="240"/>
    </row>
    <row r="67" spans="2:9" ht="15">
      <c r="B67" s="192"/>
      <c r="C67" s="192"/>
      <c r="D67" s="192"/>
      <c r="E67" s="192"/>
      <c r="F67" s="192"/>
      <c r="G67" s="192"/>
      <c r="H67" s="192"/>
      <c r="I67" s="192"/>
    </row>
    <row r="68" spans="2:9" ht="15.75">
      <c r="B68" s="560" t="s">
        <v>479</v>
      </c>
      <c r="C68" s="560"/>
      <c r="D68" s="560"/>
      <c r="E68" s="560"/>
      <c r="F68" s="560"/>
      <c r="G68" s="560"/>
      <c r="H68" s="560"/>
      <c r="I68" s="560"/>
    </row>
    <row r="69" spans="2:9" ht="15">
      <c r="B69" s="556" t="s">
        <v>480</v>
      </c>
      <c r="C69" s="556"/>
      <c r="D69" s="556"/>
      <c r="E69" s="556"/>
      <c r="F69" s="556"/>
      <c r="G69" s="556"/>
      <c r="H69" s="556"/>
      <c r="I69" s="556"/>
    </row>
    <row r="70" spans="2:9" ht="15">
      <c r="B70" s="192"/>
      <c r="C70" s="192"/>
      <c r="D70" s="192"/>
      <c r="E70" s="192"/>
      <c r="F70" s="192"/>
      <c r="G70" s="192"/>
      <c r="H70" s="192"/>
      <c r="I70" s="192"/>
    </row>
    <row r="71" spans="2:9" ht="165.75">
      <c r="B71" s="567" t="s">
        <v>481</v>
      </c>
      <c r="C71" s="568"/>
      <c r="D71" s="208" t="s">
        <v>482</v>
      </c>
      <c r="E71" s="208" t="s">
        <v>483</v>
      </c>
      <c r="F71" s="208" t="s">
        <v>484</v>
      </c>
      <c r="G71" s="208" t="s">
        <v>485</v>
      </c>
      <c r="H71" s="208" t="s">
        <v>486</v>
      </c>
      <c r="I71" s="208" t="s">
        <v>487</v>
      </c>
    </row>
    <row r="72" spans="2:9" ht="15">
      <c r="B72" s="569">
        <v>1</v>
      </c>
      <c r="C72" s="569"/>
      <c r="D72" s="288">
        <v>2</v>
      </c>
      <c r="E72" s="288">
        <v>3</v>
      </c>
      <c r="F72" s="288">
        <v>4</v>
      </c>
      <c r="G72" s="288">
        <v>5</v>
      </c>
      <c r="H72" s="288">
        <v>6</v>
      </c>
      <c r="I72" s="288">
        <v>7</v>
      </c>
    </row>
    <row r="73" spans="2:9" s="202" customFormat="1" ht="20.100000000000001" customHeight="1">
      <c r="B73" s="570" t="s">
        <v>352</v>
      </c>
      <c r="C73" s="571"/>
      <c r="D73" s="249">
        <f>'10E Statement'!C11</f>
        <v>797660</v>
      </c>
      <c r="E73" s="249">
        <f>'10E Statement'!B11</f>
        <v>0</v>
      </c>
      <c r="F73" s="249">
        <f t="shared" ref="F73:F74" si="0">D73+E73</f>
        <v>797660</v>
      </c>
      <c r="G73" s="249">
        <f>'10E Statement'!E11</f>
        <v>74913</v>
      </c>
      <c r="H73" s="249">
        <f>'10E Statement'!F11</f>
        <v>74913</v>
      </c>
      <c r="I73" s="201">
        <f t="shared" ref="I73:I74" si="1">H73-G73</f>
        <v>0</v>
      </c>
    </row>
    <row r="74" spans="2:9" s="202" customFormat="1" ht="20.100000000000001" customHeight="1">
      <c r="B74" s="572" t="s">
        <v>111</v>
      </c>
      <c r="C74" s="573"/>
      <c r="D74" s="250">
        <f>'10E Statement'!C12</f>
        <v>0</v>
      </c>
      <c r="E74" s="250">
        <f>'10E Statement'!B12</f>
        <v>0</v>
      </c>
      <c r="F74" s="250">
        <f t="shared" si="0"/>
        <v>0</v>
      </c>
      <c r="G74" s="250">
        <f>'10E Statement'!E12</f>
        <v>0</v>
      </c>
      <c r="H74" s="250">
        <f>'10E Statement'!F12</f>
        <v>0</v>
      </c>
      <c r="I74" s="203">
        <f t="shared" si="1"/>
        <v>0</v>
      </c>
    </row>
    <row r="75" spans="2:9" ht="20.100000000000001" customHeight="1">
      <c r="B75" s="565" t="s">
        <v>402</v>
      </c>
      <c r="C75" s="566"/>
      <c r="D75" s="250">
        <f>'10E Statement'!C13</f>
        <v>0</v>
      </c>
      <c r="E75" s="250">
        <f>'10E Statement'!B13</f>
        <v>0</v>
      </c>
      <c r="F75" s="250">
        <f t="shared" ref="F75:F103" si="2">D75+E75</f>
        <v>0</v>
      </c>
      <c r="G75" s="250">
        <f>'10E Statement'!E13</f>
        <v>0</v>
      </c>
      <c r="H75" s="250">
        <f>'10E Statement'!F13</f>
        <v>0</v>
      </c>
      <c r="I75" s="203">
        <f t="shared" ref="I75:I103" si="3">H75-G75</f>
        <v>0</v>
      </c>
    </row>
    <row r="76" spans="2:9" ht="20.100000000000001" customHeight="1">
      <c r="B76" s="565" t="s">
        <v>403</v>
      </c>
      <c r="C76" s="566"/>
      <c r="D76" s="250">
        <f>'10E Statement'!C14</f>
        <v>0</v>
      </c>
      <c r="E76" s="250">
        <f>'10E Statement'!B14</f>
        <v>0</v>
      </c>
      <c r="F76" s="250">
        <f t="shared" si="2"/>
        <v>0</v>
      </c>
      <c r="G76" s="250">
        <f>'10E Statement'!E14</f>
        <v>0</v>
      </c>
      <c r="H76" s="250">
        <f>'10E Statement'!F14</f>
        <v>0</v>
      </c>
      <c r="I76" s="203">
        <f t="shared" si="3"/>
        <v>0</v>
      </c>
    </row>
    <row r="77" spans="2:9" ht="20.100000000000001" customHeight="1">
      <c r="B77" s="565" t="s">
        <v>404</v>
      </c>
      <c r="C77" s="566"/>
      <c r="D77" s="250">
        <f>'10E Statement'!C15</f>
        <v>0</v>
      </c>
      <c r="E77" s="250">
        <f>'10E Statement'!B15</f>
        <v>0</v>
      </c>
      <c r="F77" s="250">
        <f t="shared" si="2"/>
        <v>0</v>
      </c>
      <c r="G77" s="250">
        <f>'10E Statement'!E15</f>
        <v>0</v>
      </c>
      <c r="H77" s="250">
        <f>'10E Statement'!F15</f>
        <v>0</v>
      </c>
      <c r="I77" s="203">
        <f t="shared" si="3"/>
        <v>0</v>
      </c>
    </row>
    <row r="78" spans="2:9" ht="20.100000000000001" customHeight="1">
      <c r="B78" s="572" t="s">
        <v>405</v>
      </c>
      <c r="C78" s="573"/>
      <c r="D78" s="250">
        <f>'10E Statement'!C16</f>
        <v>0</v>
      </c>
      <c r="E78" s="250">
        <f>'10E Statement'!B16</f>
        <v>0</v>
      </c>
      <c r="F78" s="250">
        <f t="shared" si="2"/>
        <v>0</v>
      </c>
      <c r="G78" s="250">
        <f>'10E Statement'!E16</f>
        <v>0</v>
      </c>
      <c r="H78" s="250">
        <f>'10E Statement'!F16</f>
        <v>0</v>
      </c>
      <c r="I78" s="203">
        <f t="shared" si="3"/>
        <v>0</v>
      </c>
    </row>
    <row r="79" spans="2:9" ht="20.100000000000001" customHeight="1">
      <c r="B79" s="572" t="s">
        <v>406</v>
      </c>
      <c r="C79" s="573"/>
      <c r="D79" s="250">
        <f>'10E Statement'!C17</f>
        <v>0</v>
      </c>
      <c r="E79" s="250">
        <f>'10E Statement'!B17</f>
        <v>0</v>
      </c>
      <c r="F79" s="250">
        <f t="shared" si="2"/>
        <v>0</v>
      </c>
      <c r="G79" s="250">
        <f>'10E Statement'!E17</f>
        <v>0</v>
      </c>
      <c r="H79" s="250">
        <f>'10E Statement'!F17</f>
        <v>0</v>
      </c>
      <c r="I79" s="203">
        <f t="shared" si="3"/>
        <v>0</v>
      </c>
    </row>
    <row r="80" spans="2:9" ht="20.100000000000001" customHeight="1">
      <c r="B80" s="572" t="s">
        <v>407</v>
      </c>
      <c r="C80" s="573"/>
      <c r="D80" s="250">
        <f>'10E Statement'!C18</f>
        <v>0</v>
      </c>
      <c r="E80" s="250">
        <f>'10E Statement'!B18</f>
        <v>0</v>
      </c>
      <c r="F80" s="250">
        <f t="shared" si="2"/>
        <v>0</v>
      </c>
      <c r="G80" s="250">
        <f>'10E Statement'!E18</f>
        <v>0</v>
      </c>
      <c r="H80" s="250">
        <f>'10E Statement'!F18</f>
        <v>0</v>
      </c>
      <c r="I80" s="203">
        <f t="shared" si="3"/>
        <v>0</v>
      </c>
    </row>
    <row r="81" spans="2:9" ht="20.100000000000001" customHeight="1">
      <c r="B81" s="572" t="s">
        <v>408</v>
      </c>
      <c r="C81" s="573"/>
      <c r="D81" s="250">
        <f>'10E Statement'!C19</f>
        <v>0</v>
      </c>
      <c r="E81" s="250">
        <f>'10E Statement'!B19</f>
        <v>0</v>
      </c>
      <c r="F81" s="250">
        <f t="shared" si="2"/>
        <v>0</v>
      </c>
      <c r="G81" s="250">
        <f>'10E Statement'!E19</f>
        <v>0</v>
      </c>
      <c r="H81" s="250">
        <f>'10E Statement'!F19</f>
        <v>0</v>
      </c>
      <c r="I81" s="203">
        <f t="shared" si="3"/>
        <v>0</v>
      </c>
    </row>
    <row r="82" spans="2:9" ht="20.100000000000001" customHeight="1">
      <c r="B82" s="572" t="s">
        <v>409</v>
      </c>
      <c r="C82" s="573"/>
      <c r="D82" s="250">
        <f>'10E Statement'!C20</f>
        <v>0</v>
      </c>
      <c r="E82" s="250">
        <f>'10E Statement'!B20</f>
        <v>0</v>
      </c>
      <c r="F82" s="250">
        <f t="shared" si="2"/>
        <v>0</v>
      </c>
      <c r="G82" s="250">
        <f>'10E Statement'!E20</f>
        <v>0</v>
      </c>
      <c r="H82" s="250">
        <f>'10E Statement'!F20</f>
        <v>0</v>
      </c>
      <c r="I82" s="203">
        <f t="shared" si="3"/>
        <v>0</v>
      </c>
    </row>
    <row r="83" spans="2:9" ht="20.100000000000001" customHeight="1">
      <c r="B83" s="204"/>
      <c r="C83" s="204"/>
      <c r="D83" s="251"/>
      <c r="E83" s="251"/>
      <c r="F83" s="251"/>
      <c r="G83" s="251"/>
      <c r="H83" s="251"/>
      <c r="I83" s="205"/>
    </row>
    <row r="84" spans="2:9" ht="20.100000000000001" customHeight="1">
      <c r="B84" s="204"/>
      <c r="C84" s="204"/>
      <c r="D84" s="251"/>
      <c r="E84" s="251"/>
      <c r="F84" s="251"/>
      <c r="G84" s="251"/>
      <c r="H84" s="251"/>
      <c r="I84" s="205"/>
    </row>
    <row r="85" spans="2:9" ht="20.100000000000001" customHeight="1">
      <c r="B85" s="204"/>
      <c r="C85" s="204"/>
      <c r="D85" s="251"/>
      <c r="E85" s="251"/>
      <c r="F85" s="251"/>
      <c r="G85" s="251"/>
      <c r="H85" s="251"/>
      <c r="I85" s="205"/>
    </row>
    <row r="86" spans="2:9" s="207" customFormat="1" ht="20.100000000000001" customHeight="1">
      <c r="B86" s="570">
        <v>1</v>
      </c>
      <c r="C86" s="571"/>
      <c r="D86" s="252">
        <v>2</v>
      </c>
      <c r="E86" s="252">
        <v>3</v>
      </c>
      <c r="F86" s="252">
        <v>4</v>
      </c>
      <c r="G86" s="252">
        <v>5</v>
      </c>
      <c r="H86" s="252">
        <v>6</v>
      </c>
      <c r="I86" s="206">
        <v>7</v>
      </c>
    </row>
    <row r="87" spans="2:9" ht="20.100000000000001" customHeight="1">
      <c r="B87" s="572" t="s">
        <v>410</v>
      </c>
      <c r="C87" s="573"/>
      <c r="D87" s="250">
        <f>'10E Statement'!C21</f>
        <v>0</v>
      </c>
      <c r="E87" s="250">
        <f>'10E Statement'!B21</f>
        <v>0</v>
      </c>
      <c r="F87" s="250">
        <f t="shared" si="2"/>
        <v>0</v>
      </c>
      <c r="G87" s="250">
        <f>'10E Statement'!E21</f>
        <v>0</v>
      </c>
      <c r="H87" s="250">
        <f>'10E Statement'!F21</f>
        <v>0</v>
      </c>
      <c r="I87" s="203">
        <f t="shared" si="3"/>
        <v>0</v>
      </c>
    </row>
    <row r="88" spans="2:9" ht="20.100000000000001" customHeight="1">
      <c r="B88" s="572" t="s">
        <v>411</v>
      </c>
      <c r="C88" s="573"/>
      <c r="D88" s="250">
        <f>'10E Statement'!C22</f>
        <v>0</v>
      </c>
      <c r="E88" s="250">
        <f>'10E Statement'!B22</f>
        <v>0</v>
      </c>
      <c r="F88" s="250">
        <f t="shared" si="2"/>
        <v>0</v>
      </c>
      <c r="G88" s="250">
        <f>'10E Statement'!E22</f>
        <v>0</v>
      </c>
      <c r="H88" s="250">
        <f>'10E Statement'!F22</f>
        <v>0</v>
      </c>
      <c r="I88" s="203">
        <f t="shared" si="3"/>
        <v>0</v>
      </c>
    </row>
    <row r="89" spans="2:9" ht="20.100000000000001" customHeight="1">
      <c r="B89" s="574" t="s">
        <v>412</v>
      </c>
      <c r="C89" s="574"/>
      <c r="D89" s="250">
        <f>'10E Statement'!C23</f>
        <v>0</v>
      </c>
      <c r="E89" s="250">
        <f>'10E Statement'!B23</f>
        <v>0</v>
      </c>
      <c r="F89" s="250">
        <f t="shared" si="2"/>
        <v>0</v>
      </c>
      <c r="G89" s="250">
        <f>'10E Statement'!E23</f>
        <v>0</v>
      </c>
      <c r="H89" s="250">
        <f>'10E Statement'!F23</f>
        <v>0</v>
      </c>
      <c r="I89" s="203">
        <f t="shared" si="3"/>
        <v>0</v>
      </c>
    </row>
    <row r="90" spans="2:9" ht="20.100000000000001" customHeight="1">
      <c r="B90" s="574" t="s">
        <v>413</v>
      </c>
      <c r="C90" s="574"/>
      <c r="D90" s="250">
        <f>'10E Statement'!C24</f>
        <v>0</v>
      </c>
      <c r="E90" s="250">
        <f>'10E Statement'!B24</f>
        <v>0</v>
      </c>
      <c r="F90" s="250">
        <f t="shared" si="2"/>
        <v>0</v>
      </c>
      <c r="G90" s="250">
        <f>'10E Statement'!E24</f>
        <v>0</v>
      </c>
      <c r="H90" s="250">
        <f>'10E Statement'!F24</f>
        <v>0</v>
      </c>
      <c r="I90" s="203">
        <f t="shared" si="3"/>
        <v>0</v>
      </c>
    </row>
    <row r="91" spans="2:9" ht="20.100000000000001" customHeight="1">
      <c r="B91" s="574" t="s">
        <v>414</v>
      </c>
      <c r="C91" s="574"/>
      <c r="D91" s="250">
        <f>'10E Statement'!C25</f>
        <v>0</v>
      </c>
      <c r="E91" s="250">
        <f>'10E Statement'!B25</f>
        <v>0</v>
      </c>
      <c r="F91" s="250">
        <f t="shared" si="2"/>
        <v>0</v>
      </c>
      <c r="G91" s="250">
        <f>'10E Statement'!E25</f>
        <v>0</v>
      </c>
      <c r="H91" s="250">
        <f>'10E Statement'!F25</f>
        <v>0</v>
      </c>
      <c r="I91" s="203">
        <f t="shared" si="3"/>
        <v>0</v>
      </c>
    </row>
    <row r="92" spans="2:9" ht="20.100000000000001" customHeight="1">
      <c r="B92" s="572" t="s">
        <v>415</v>
      </c>
      <c r="C92" s="573"/>
      <c r="D92" s="250">
        <f>'10E Statement'!C26</f>
        <v>0</v>
      </c>
      <c r="E92" s="250">
        <f>'10E Statement'!B26</f>
        <v>0</v>
      </c>
      <c r="F92" s="250">
        <f t="shared" si="2"/>
        <v>0</v>
      </c>
      <c r="G92" s="250">
        <f>'10E Statement'!E26</f>
        <v>0</v>
      </c>
      <c r="H92" s="250">
        <f>'10E Statement'!F26</f>
        <v>0</v>
      </c>
      <c r="I92" s="203">
        <f t="shared" si="3"/>
        <v>0</v>
      </c>
    </row>
    <row r="93" spans="2:9" ht="20.100000000000001" customHeight="1">
      <c r="B93" s="572" t="s">
        <v>416</v>
      </c>
      <c r="C93" s="573"/>
      <c r="D93" s="250">
        <f>'10E Statement'!C27</f>
        <v>0</v>
      </c>
      <c r="E93" s="250">
        <f>'10E Statement'!B27</f>
        <v>0</v>
      </c>
      <c r="F93" s="250">
        <f t="shared" si="2"/>
        <v>0</v>
      </c>
      <c r="G93" s="250">
        <f>'10E Statement'!E27</f>
        <v>0</v>
      </c>
      <c r="H93" s="250">
        <f>'10E Statement'!F27</f>
        <v>0</v>
      </c>
      <c r="I93" s="203">
        <f t="shared" si="3"/>
        <v>0</v>
      </c>
    </row>
    <row r="94" spans="2:9" ht="20.100000000000001" customHeight="1">
      <c r="B94" s="572" t="s">
        <v>417</v>
      </c>
      <c r="C94" s="573"/>
      <c r="D94" s="250">
        <f>'10E Statement'!C28</f>
        <v>0</v>
      </c>
      <c r="E94" s="250">
        <f>'10E Statement'!B28</f>
        <v>0</v>
      </c>
      <c r="F94" s="250">
        <f t="shared" si="2"/>
        <v>0</v>
      </c>
      <c r="G94" s="250">
        <f>'10E Statement'!E28</f>
        <v>0</v>
      </c>
      <c r="H94" s="250">
        <f>'10E Statement'!F28</f>
        <v>0</v>
      </c>
      <c r="I94" s="203">
        <f t="shared" si="3"/>
        <v>0</v>
      </c>
    </row>
    <row r="95" spans="2:9" ht="20.100000000000001" customHeight="1">
      <c r="B95" s="572" t="s">
        <v>418</v>
      </c>
      <c r="C95" s="573"/>
      <c r="D95" s="250">
        <f>'10E Statement'!C29</f>
        <v>0</v>
      </c>
      <c r="E95" s="250">
        <f>'10E Statement'!B29</f>
        <v>0</v>
      </c>
      <c r="F95" s="250">
        <f t="shared" si="2"/>
        <v>0</v>
      </c>
      <c r="G95" s="250">
        <f>'10E Statement'!E29</f>
        <v>0</v>
      </c>
      <c r="H95" s="250">
        <f>'10E Statement'!F29</f>
        <v>0</v>
      </c>
      <c r="I95" s="203">
        <f t="shared" si="3"/>
        <v>0</v>
      </c>
    </row>
    <row r="96" spans="2:9" ht="20.100000000000001" customHeight="1">
      <c r="B96" s="572" t="s">
        <v>426</v>
      </c>
      <c r="C96" s="573"/>
      <c r="D96" s="250">
        <f>'10E Statement'!C30</f>
        <v>0</v>
      </c>
      <c r="E96" s="250">
        <f>'10E Statement'!B30</f>
        <v>0</v>
      </c>
      <c r="F96" s="250">
        <f t="shared" si="2"/>
        <v>0</v>
      </c>
      <c r="G96" s="250">
        <f>'10E Statement'!E30</f>
        <v>0</v>
      </c>
      <c r="H96" s="250">
        <f>'10E Statement'!F30</f>
        <v>0</v>
      </c>
      <c r="I96" s="203">
        <f t="shared" si="3"/>
        <v>0</v>
      </c>
    </row>
    <row r="97" spans="2:9" ht="20.100000000000001" customHeight="1">
      <c r="B97" s="572" t="s">
        <v>419</v>
      </c>
      <c r="C97" s="573"/>
      <c r="D97" s="250">
        <f>'10E Statement'!C31</f>
        <v>0</v>
      </c>
      <c r="E97" s="250">
        <f>'10E Statement'!B31</f>
        <v>0</v>
      </c>
      <c r="F97" s="250">
        <f t="shared" si="2"/>
        <v>0</v>
      </c>
      <c r="G97" s="250">
        <f>'10E Statement'!E31</f>
        <v>0</v>
      </c>
      <c r="H97" s="250">
        <f>'10E Statement'!F31</f>
        <v>0</v>
      </c>
      <c r="I97" s="203">
        <f t="shared" si="3"/>
        <v>0</v>
      </c>
    </row>
    <row r="98" spans="2:9" ht="20.100000000000001" customHeight="1">
      <c r="B98" s="572" t="s">
        <v>420</v>
      </c>
      <c r="C98" s="573"/>
      <c r="D98" s="250">
        <f>'10E Statement'!C32</f>
        <v>0</v>
      </c>
      <c r="E98" s="250">
        <f>'10E Statement'!B32</f>
        <v>0</v>
      </c>
      <c r="F98" s="250">
        <f t="shared" si="2"/>
        <v>0</v>
      </c>
      <c r="G98" s="250">
        <f>'10E Statement'!E32</f>
        <v>0</v>
      </c>
      <c r="H98" s="250">
        <f>'10E Statement'!F32</f>
        <v>0</v>
      </c>
      <c r="I98" s="203">
        <f t="shared" si="3"/>
        <v>0</v>
      </c>
    </row>
    <row r="99" spans="2:9" ht="20.100000000000001" customHeight="1">
      <c r="B99" s="572" t="s">
        <v>421</v>
      </c>
      <c r="C99" s="573"/>
      <c r="D99" s="250">
        <f>'10E Statement'!C33</f>
        <v>0</v>
      </c>
      <c r="E99" s="250">
        <f>'10E Statement'!B33</f>
        <v>0</v>
      </c>
      <c r="F99" s="250">
        <f t="shared" si="2"/>
        <v>0</v>
      </c>
      <c r="G99" s="250">
        <f>'10E Statement'!E33</f>
        <v>0</v>
      </c>
      <c r="H99" s="250">
        <f>'10E Statement'!F33</f>
        <v>0</v>
      </c>
      <c r="I99" s="203">
        <f t="shared" si="3"/>
        <v>0</v>
      </c>
    </row>
    <row r="100" spans="2:9" ht="20.100000000000001" customHeight="1">
      <c r="B100" s="572" t="s">
        <v>422</v>
      </c>
      <c r="C100" s="573"/>
      <c r="D100" s="250">
        <f>'10E Statement'!C34</f>
        <v>0</v>
      </c>
      <c r="E100" s="250">
        <f>'10E Statement'!B34</f>
        <v>0</v>
      </c>
      <c r="F100" s="250">
        <f t="shared" si="2"/>
        <v>0</v>
      </c>
      <c r="G100" s="250">
        <f>'10E Statement'!E34</f>
        <v>0</v>
      </c>
      <c r="H100" s="250">
        <f>'10E Statement'!F34</f>
        <v>0</v>
      </c>
      <c r="I100" s="203">
        <f t="shared" si="3"/>
        <v>0</v>
      </c>
    </row>
    <row r="101" spans="2:9" ht="20.100000000000001" customHeight="1">
      <c r="B101" s="572" t="s">
        <v>423</v>
      </c>
      <c r="C101" s="573"/>
      <c r="D101" s="250">
        <f>'10E Statement'!C35</f>
        <v>0</v>
      </c>
      <c r="E101" s="250">
        <f>'10E Statement'!B35</f>
        <v>0</v>
      </c>
      <c r="F101" s="250">
        <f t="shared" si="2"/>
        <v>0</v>
      </c>
      <c r="G101" s="250">
        <f>'10E Statement'!E35</f>
        <v>0</v>
      </c>
      <c r="H101" s="250">
        <f>'10E Statement'!F35</f>
        <v>0</v>
      </c>
      <c r="I101" s="203">
        <f t="shared" si="3"/>
        <v>0</v>
      </c>
    </row>
    <row r="102" spans="2:9" ht="20.100000000000001" customHeight="1">
      <c r="B102" s="572" t="s">
        <v>424</v>
      </c>
      <c r="C102" s="573"/>
      <c r="D102" s="250">
        <f>'10E Statement'!C36</f>
        <v>0</v>
      </c>
      <c r="E102" s="250">
        <f>'10E Statement'!B36</f>
        <v>0</v>
      </c>
      <c r="F102" s="250">
        <f t="shared" si="2"/>
        <v>0</v>
      </c>
      <c r="G102" s="250">
        <f>'10E Statement'!E36</f>
        <v>0</v>
      </c>
      <c r="H102" s="250">
        <f>'10E Statement'!F36</f>
        <v>0</v>
      </c>
      <c r="I102" s="203">
        <f t="shared" si="3"/>
        <v>0</v>
      </c>
    </row>
    <row r="103" spans="2:9" ht="20.100000000000001" customHeight="1">
      <c r="B103" s="572" t="s">
        <v>425</v>
      </c>
      <c r="C103" s="573"/>
      <c r="D103" s="250">
        <f>'10E Statement'!C37</f>
        <v>0</v>
      </c>
      <c r="E103" s="250">
        <f>'10E Statement'!B37</f>
        <v>0</v>
      </c>
      <c r="F103" s="250">
        <f t="shared" si="2"/>
        <v>0</v>
      </c>
      <c r="G103" s="250">
        <f>'10E Statement'!E37</f>
        <v>0</v>
      </c>
      <c r="H103" s="250">
        <f>'10E Statement'!F37</f>
        <v>0</v>
      </c>
      <c r="I103" s="203">
        <f t="shared" si="3"/>
        <v>0</v>
      </c>
    </row>
    <row r="104" spans="2:9" ht="15">
      <c r="B104" s="204"/>
      <c r="C104" s="204"/>
      <c r="D104" s="205"/>
      <c r="E104" s="205"/>
      <c r="F104" s="205"/>
      <c r="G104" s="205"/>
      <c r="H104" s="205"/>
      <c r="I104" s="205"/>
    </row>
    <row r="105" spans="2:9" ht="15">
      <c r="B105" s="195" t="s">
        <v>488</v>
      </c>
      <c r="C105" s="192"/>
      <c r="D105" s="192"/>
      <c r="E105" s="192"/>
      <c r="F105" s="192"/>
      <c r="G105" s="192"/>
      <c r="H105" s="192"/>
      <c r="I105" s="192"/>
    </row>
    <row r="106" spans="2:9" ht="15">
      <c r="B106" s="199" t="s">
        <v>489</v>
      </c>
      <c r="C106" s="192"/>
      <c r="D106" s="192"/>
      <c r="E106" s="192"/>
      <c r="F106" s="192"/>
      <c r="G106" s="192"/>
      <c r="H106" s="192"/>
      <c r="I106" s="192"/>
    </row>
    <row r="107" spans="2:9" ht="15"/>
    <row r="108" spans="2:9" ht="15">
      <c r="B108" s="248" t="s">
        <v>508</v>
      </c>
    </row>
    <row r="109" spans="2:9" ht="15"/>
    <row r="110" spans="2:9" ht="15"/>
    <row r="111" spans="2:9" ht="15"/>
    <row r="112" spans="2:9"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customHeight="1"/>
    <row r="133" ht="15" customHeight="1"/>
    <row r="134" ht="15" customHeight="1"/>
    <row r="135" ht="15" customHeight="1"/>
    <row r="136" ht="15" customHeight="1"/>
    <row r="137" ht="15" customHeight="1"/>
  </sheetData>
  <sheetProtection password="C3F8" sheet="1" objects="1" scenarios="1" selectLockedCells="1"/>
  <mergeCells count="49">
    <mergeCell ref="B103:C103"/>
    <mergeCell ref="B92:C92"/>
    <mergeCell ref="B93:C93"/>
    <mergeCell ref="B94:C94"/>
    <mergeCell ref="B95:C95"/>
    <mergeCell ref="B96:C96"/>
    <mergeCell ref="B97:C97"/>
    <mergeCell ref="B98:C98"/>
    <mergeCell ref="B99:C99"/>
    <mergeCell ref="B100:C100"/>
    <mergeCell ref="B101:C101"/>
    <mergeCell ref="B102:C102"/>
    <mergeCell ref="B91:C91"/>
    <mergeCell ref="B86:C86"/>
    <mergeCell ref="B76:C76"/>
    <mergeCell ref="B77:C77"/>
    <mergeCell ref="B78:C78"/>
    <mergeCell ref="B79:C79"/>
    <mergeCell ref="B80:C80"/>
    <mergeCell ref="B81:C81"/>
    <mergeCell ref="B82:C82"/>
    <mergeCell ref="B87:C87"/>
    <mergeCell ref="B88:C88"/>
    <mergeCell ref="B89:C89"/>
    <mergeCell ref="B90:C90"/>
    <mergeCell ref="B51:I51"/>
    <mergeCell ref="B52:I52"/>
    <mergeCell ref="B54:I54"/>
    <mergeCell ref="B75:C75"/>
    <mergeCell ref="B68:I68"/>
    <mergeCell ref="B69:I69"/>
    <mergeCell ref="B71:C71"/>
    <mergeCell ref="B72:C72"/>
    <mergeCell ref="B73:C73"/>
    <mergeCell ref="B74:C74"/>
    <mergeCell ref="H30:I30"/>
    <mergeCell ref="B38:I38"/>
    <mergeCell ref="D39:F39"/>
    <mergeCell ref="C47:E47"/>
    <mergeCell ref="C48:E48"/>
    <mergeCell ref="H28:I28"/>
    <mergeCell ref="G11:I11"/>
    <mergeCell ref="B1:I1"/>
    <mergeCell ref="B2:I2"/>
    <mergeCell ref="G7:I7"/>
    <mergeCell ref="G8:I9"/>
    <mergeCell ref="G10:I10"/>
    <mergeCell ref="H17:I17"/>
    <mergeCell ref="H21:I21"/>
  </mergeCells>
  <pageMargins left="0.25" right="0.25"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Statement</vt:lpstr>
      <vt:lpstr>Form 16</vt:lpstr>
      <vt:lpstr>Tax</vt:lpstr>
      <vt:lpstr>Form16</vt:lpstr>
      <vt:lpstr>10E Statement</vt:lpstr>
      <vt:lpstr>Form 10E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moon</cp:lastModifiedBy>
  <cp:lastPrinted>2018-12-21T09:38:14Z</cp:lastPrinted>
  <dcterms:created xsi:type="dcterms:W3CDTF">2017-12-28T06:25:39Z</dcterms:created>
  <dcterms:modified xsi:type="dcterms:W3CDTF">2019-01-31T13:14:32Z</dcterms:modified>
</cp:coreProperties>
</file>